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18f9970f049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9c9b359792d44e94"/>
    <x:sheet xmlns:r="http://schemas.openxmlformats.org/officeDocument/2006/relationships" name="Usage log" sheetId="2" r:id="R59bf5a08f02f4631"/>
    <x:sheet xmlns:r="http://schemas.openxmlformats.org/officeDocument/2006/relationships" name="Lot register" sheetId="3" r:id="R5240f604bd2a4cee"/>
    <x:sheet xmlns:r="http://schemas.openxmlformats.org/officeDocument/2006/relationships" name="Item setup" sheetId="4" r:id="Rd06ad9f333944056"/>
    <x:sheet xmlns:r="http://schemas.openxmlformats.org/officeDocument/2006/relationships" name="Source catalogue" sheetId="5" r:id="R74faab05a21546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m yyyy"/>
    <x:numFmt numFmtId="201" formatCode="yyyy-mm-dd"/>
    <x:numFmt numFmtId="202" formatCode="#,##0.00"/>
    <x:numFmt numFmtId="203" formatCode="@"/>
  </x:numFmts>
  <x:fonts count="5">
    <x:font>
      <x:sz val="11"/>
      <x:name val="Carlito"/>
    </x:font>
    <x:font>
      <x:sz val="10"/>
      <x:color rgb="FF122C2E"/>
      <x:name val="Arial"/>
    </x:font>
    <x:font>
      <x:b/>
      <x:sz val="16"/>
      <x:color rgb="FF146676"/>
      <x:name val="Arial"/>
    </x:font>
    <x:font>
      <x:i/>
      <x:sz val="10"/>
      <x:color rgb="FF526566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22C2E"/>
      </x:patternFill>
    </x:fill>
    <x:fill>
      <x:patternFill patternType="solid">
        <x:fgColor rgb="FFE8F2F3"/>
      </x:patternFill>
    </x:fill>
  </x:fills>
  <x:borders count="2">
    <x:border/>
    <x:border>
      <x:bottom style="thin">
        <x:color rgb="FF146676"/>
      </x:bottom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color rgb="FF7D4D00"/>
      </x:font>
      <x:fill>
        <x:patternFill patternType="solid">
          <x:bgColor rgb="FFFFF2CC"/>
        </x:patternFill>
      </x:fill>
    </x:dxf>
    <x:dxf>
      <x:font>
        <x:b/>
        <x:color rgb="FF9C2738"/>
      </x:font>
      <x:fill>
        <x:patternFill patternType="solid">
          <x:bgColor rgb="FFFCE4E6"/>
        </x:patternFill>
      </x:fill>
    </x:dxf>
    <x:dxf>
      <x:font>
        <x:color rgb="FF7D4D00"/>
      </x:font>
      <x:fill>
        <x:patternFill patternType="solid">
          <x:bgColor rgb="FFFFF2CC"/>
        </x:patternFill>
      </x:fill>
    </x:dxf>
    <x:dxf>
      <x:font>
        <x:color rgb="FF9C2738"/>
      </x:font>
      <x:fill>
        <x:patternFill patternType="solid">
          <x:bgColor rgb="FFFCE4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af6c75f8c246c9" /><Relationship Type="http://schemas.openxmlformats.org/officeDocument/2006/relationships/theme" Target="/xl/theme/theme1.xml" Id="Ra07a09b1d35d46d5" /><Relationship Type="http://schemas.openxmlformats.org/officeDocument/2006/relationships/sharedStrings" Target="/xl/sharedStrings.xml" Id="R1587a60f2a5b4080" /><Relationship Type="http://schemas.openxmlformats.org/officeDocument/2006/relationships/worksheet" Target="/xl/worksheets/sheet1.xml" Id="R9c9b359792d44e94" /><Relationship Type="http://schemas.openxmlformats.org/officeDocument/2006/relationships/worksheet" Target="/xl/worksheets/sheet2.xml" Id="R59bf5a08f02f4631" /><Relationship Type="http://schemas.openxmlformats.org/officeDocument/2006/relationships/worksheet" Target="/xl/worksheets/sheet3.xml" Id="R5240f604bd2a4cee" /><Relationship Type="http://schemas.openxmlformats.org/officeDocument/2006/relationships/worksheet" Target="/xl/worksheets/sheet4.xml" Id="Rd06ad9f333944056" /><Relationship Type="http://schemas.openxmlformats.org/officeDocument/2006/relationships/worksheet" Target="/xl/worksheets/sheet5.xml" Id="R74faab05a215468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6676"/>
  </x:sheetPr>
  <x:sheetViews>
    <x:sheetView showGridLines="0" workbookViewId="0"/>
  </x:sheetViews>
  <x:sheetFormatPr defaultRowHeight="15"/>
  <x:cols>
    <x:col min="1" max="1" width="16" hidden="0" customWidth="1"/>
    <x:col min="2" max="2" width="32" hidden="0" customWidth="1"/>
    <x:col min="3" max="3" width="16" hidden="0" customWidth="1"/>
    <x:col min="4" max="4" width="22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24" hidden="0" customWidth="1"/>
    <x:col min="12" max="12" width="2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2" customHeight="1">
      <x:c r="A2" s="3" t="str">
        <x:v>ATM Microbiology Reagent Monitor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4" customHeight="1">
      <x:c r="A4" s="2" t="str">
        <x:v>Month</x:v>
      </x:c>
      <x:c r="B4" s="6" t="n">
        <x:v>46296</x:v>
      </x:c>
      <x:c r="C4" s="2"/>
      <x:c r="D4" s="2" t="str">
        <x:v>As at</x:v>
      </x:c>
      <x:c r="E4" s="7" t="n">
        <x:v>46298</x:v>
      </x:c>
      <x:c r="F4" s="2"/>
      <x:c r="G4" s="2" t="str">
        <x:v>Month end</x:v>
      </x:c>
      <x:c r="H4" s="8" t="n">
        <x:f>EOMONTH(B4,0)</x:f>
        <x:v>46326</x:v>
      </x:c>
      <x:c r="I4" s="2"/>
      <x:c r="J4" s="2" t="str">
        <x:v>Expiry alert days</x:v>
      </x:c>
      <x:c r="K4" s="5" t="n">
        <x:v>30</x:v>
      </x:c>
      <x:c r="L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34" customHeight="1">
      <x:c r="A6" s="10" t="str">
        <x:v>Amber cells are inputs. Blue cells calculate. Work counts use each item’s stated workload unit; they are not unique patient totals.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4" customHeight="1">
      <x:c r="A7" s="2" t="str">
        <x:v>Usage cost ZMW</x:v>
      </x:c>
      <x:c r="B7" s="2" t="str">
        <x:f>IF(COUNT(J11:J50)=0,"n.a.",IF(COUNTIFS(J11:J50,"n.a.")&gt;0,"n.a.",SUM(J11:J50)))</x:f>
        <x:v>n.a.</x:v>
      </x:c>
      <x:c r="C7" s="2"/>
      <x:c r="D7" s="2" t="str">
        <x:v>Expired lots</x:v>
      </x:c>
      <x:c r="E7" s="2" t="str">
        <x:f>IF(COUNTA('Lot register'!B8:B107)=0,"No lots logged",COUNTIFS('Lot register'!Q8:Q107,"Expired",'Lot register'!K8:K107,"&gt;0"))</x:f>
        <x:v>No lots logged</x:v>
      </x:c>
      <x:c r="F7" s="2"/>
      <x:c r="G7" s="2" t="str">
        <x:v>Near expiry lots</x:v>
      </x:c>
      <x:c r="H7" s="2" t="str">
        <x:f>IF(COUNTA('Lot register'!B8:B107)=0,"No lots logged",COUNTIFS('Lot register'!Q8:Q107,"Near expiry",'Lot register'!K8:K107,"&gt;0"))</x:f>
        <x:v>No lots logged</x:v>
      </x:c>
      <x:c r="I7" s="2"/>
      <x:c r="J7" s="2"/>
      <x:c r="K7" s="2"/>
      <x:c r="L7" s="2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24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 ht="52" customHeight="1">
      <x:c r="A10" s="14" t="str">
        <x:v>Item ID</x:v>
      </x:c>
      <x:c r="B10" s="14" t="str">
        <x:v>Item</x:v>
      </x:c>
      <x:c r="C10" s="14" t="str">
        <x:v>Base unit</x:v>
      </x:c>
      <x:c r="D10" s="14" t="str">
        <x:v>Workload unit</x:v>
      </x:c>
      <x:c r="E10" s="14" t="str">
        <x:v>Routine work count</x:v>
      </x:c>
      <x:c r="F10" s="14" t="str">
        <x:v>QC event count</x:v>
      </x:c>
      <x:c r="G10" s="14" t="str">
        <x:v>Repeat work count</x:v>
      </x:c>
      <x:c r="H10" s="14" t="str">
        <x:v>Used + wasted qty</x:v>
      </x:c>
      <x:c r="I10" s="14" t="str">
        <x:v>Waste qty</x:v>
      </x:c>
      <x:c r="J10" s="14" t="str">
        <x:v>Usage cost (ZMW)</x:v>
      </x:c>
      <x:c r="K10" s="14" t="str">
        <x:v>Record status</x:v>
      </x:c>
      <x:c r="L10" s="14" t="str">
        <x:v>Cost / routine work unit (ZMW)</x:v>
      </x:c>
    </x:row>
    <x:row r="11" ht="24" customHeight="1">
      <x:c r="A11" s="2" t="str">
        <x:f>IF('Item setup'!A8="","",'Item setup'!A8)</x:f>
        <x:v>MIC001</x:v>
      </x:c>
      <x:c r="B11" s="2" t="str">
        <x:f>IF('Item setup'!A8="","",'Item setup'!B8)</x:f>
        <x:v>Blood agar plates</x:v>
      </x:c>
      <x:c r="C11" s="2" t="str">
        <x:f>IF('Item setup'!A8="","",'Item setup'!E8)</x:f>
        <x:v>plate</x:v>
      </x:c>
      <x:c r="D11" s="2" t="str">
        <x:f>IF('Item setup'!A8="","",'Item setup'!F8)</x:f>
        <x:v>specimens plated</x:v>
      </x:c>
      <x:c r="E11" s="21" t="n">
        <x:f>IF(A11="","",SUMIFS('Usage log'!$E$8:$E$507,'Usage log'!$B$8:$B$507,$A11,'Usage log'!$A$8:$A$507,"&gt;="&amp;$B$4,'Usage log'!$A$8:$A$507,"&lt;"&amp;($E$4+1),'Usage log'!$D$8:$D$507,"Routine"))</x:f>
        <x:v>0</x:v>
      </x:c>
      <x:c r="F11" s="21" t="n">
        <x:f>IF(A11="","",SUMIFS('Usage log'!$E$8:$E$507,'Usage log'!$B$8:$B$507,$A11,'Usage log'!$A$8:$A$507,"&gt;="&amp;$B$4,'Usage log'!$A$8:$A$507,"&lt;"&amp;($E$4+1),'Usage log'!$D$8:$D$507,"QC"))</x:f>
        <x:v>0</x:v>
      </x:c>
      <x:c r="G11" s="21" t="n">
        <x:f>IF(A11="","",SUMIFS('Usage log'!$E$8:$E$507,'Usage log'!$B$8:$B$507,$A11,'Usage log'!$A$8:$A$507,"&gt;="&amp;$B$4,'Usage log'!$A$8:$A$507,"&lt;"&amp;($E$4+1),'Usage log'!$D$8:$D$507,"Repeat"))</x:f>
        <x:v>0</x:v>
      </x:c>
      <x:c r="H11" s="21" t="n">
        <x:f>IF(A11="","",SUMIFS('Usage log'!$F$8:$F$507,'Usage log'!$B$8:$B$507,$A11,'Usage log'!$A$8:$A$507,"&gt;="&amp;$B$4,'Usage log'!$A$8:$A$507,"&lt;"&amp;($E$4+1)))</x:f>
        <x:v>0</x:v>
      </x:c>
      <x:c r="I11" s="21" t="n">
        <x:f>IF(A11="","",SUMIFS('Usage log'!$F$8:$F$507,'Usage log'!$B$8:$B$507,$A11,'Usage log'!$A$8:$A$507,"&gt;="&amp;$B$4,'Usage log'!$A$8:$A$507,"&lt;"&amp;($E$4+1),'Usage log'!$D$8:$D$507,"Waste"))</x:f>
        <x:v>0</x:v>
      </x:c>
      <x:c r="J11" s="21" t="str">
        <x:f>IF(A11="","",IF(COUNTIFS('Usage log'!$B$8:$B$507,$A11,'Usage log'!$A$8:$A$507,"&gt;="&amp;$B$4,'Usage log'!$A$8:$A$507,"&lt;"&amp;($E$4+1))=0,"",IF(COUNTIFS('Usage log'!$B$8:$B$507,$A11,'Usage log'!$A$8:$A$507,"&gt;="&amp;$B$4,'Usage log'!$A$8:$A$507,"&lt;"&amp;($E$4+1),'Usage log'!$K$8:$K$507,"n.a.")&gt;0,"n.a.",SUMIFS('Usage log'!$K$8:$K$507,'Usage log'!$B$8:$B$507,$A11,'Usage log'!$A$8:$A$507,"&gt;="&amp;$B$4,'Usage log'!$A$8:$A$507,"&lt;"&amp;($E$4+1)))))</x:f>
      </x:c>
      <x:c r="K11" s="22" t="str">
        <x:f>IF(A11="","",IF(COUNTIFS('Usage log'!$B$8:$B$507,$A11,'Usage log'!$A$8:$A$507,"&gt;="&amp;$B$4,'Usage log'!$A$8:$A$507,"&lt;"&amp;($E$4+1))=0,"No activity",IF(COUNTIFS('Usage log'!$B$8:$B$507,$A11,'Usage log'!$A$8:$A$507,"&gt;="&amp;$B$4,'Usage log'!$A$8:$A$507,"&lt;"&amp;($E$4+1),'Usage log'!$N$8:$N$507,"&lt;&gt;Recorded")&gt;0,"Review entries","Recorded")))</x:f>
        <x:v>No activity</x:v>
      </x:c>
      <x:c r="L11" s="21" t="str">
        <x:f>IF(A11="","",IF(AND(ISNUMBER(J11),E11&gt;0),J11/E11,"n.a."))</x:f>
        <x:v>n.a.</x:v>
      </x:c>
    </x:row>
    <x:row r="12" ht="24" customHeight="1">
      <x:c r="A12" s="2" t="str">
        <x:f>IF('Item setup'!A9="","",'Item setup'!A9)</x:f>
        <x:v>MIC002</x:v>
      </x:c>
      <x:c r="B12" s="2" t="str">
        <x:f>IF('Item setup'!A9="","",'Item setup'!B9)</x:f>
        <x:v>MacConkey agar plates</x:v>
      </x:c>
      <x:c r="C12" s="2" t="str">
        <x:f>IF('Item setup'!A9="","",'Item setup'!E9)</x:f>
        <x:v>plate</x:v>
      </x:c>
      <x:c r="D12" s="2" t="str">
        <x:f>IF('Item setup'!A9="","",'Item setup'!F9)</x:f>
        <x:v>specimens plated</x:v>
      </x:c>
      <x:c r="E12" s="21" t="n">
        <x:f>IF(A12="","",SUMIFS('Usage log'!$E$8:$E$507,'Usage log'!$B$8:$B$507,$A12,'Usage log'!$A$8:$A$507,"&gt;="&amp;$B$4,'Usage log'!$A$8:$A$507,"&lt;"&amp;($E$4+1),'Usage log'!$D$8:$D$507,"Routine"))</x:f>
        <x:v>0</x:v>
      </x:c>
      <x:c r="F12" s="21" t="n">
        <x:f>IF(A12="","",SUMIFS('Usage log'!$E$8:$E$507,'Usage log'!$B$8:$B$507,$A12,'Usage log'!$A$8:$A$507,"&gt;="&amp;$B$4,'Usage log'!$A$8:$A$507,"&lt;"&amp;($E$4+1),'Usage log'!$D$8:$D$507,"QC"))</x:f>
        <x:v>0</x:v>
      </x:c>
      <x:c r="G12" s="21" t="n">
        <x:f>IF(A12="","",SUMIFS('Usage log'!$E$8:$E$507,'Usage log'!$B$8:$B$507,$A12,'Usage log'!$A$8:$A$507,"&gt;="&amp;$B$4,'Usage log'!$A$8:$A$507,"&lt;"&amp;($E$4+1),'Usage log'!$D$8:$D$507,"Repeat"))</x:f>
        <x:v>0</x:v>
      </x:c>
      <x:c r="H12" s="21" t="n">
        <x:f>IF(A12="","",SUMIFS('Usage log'!$F$8:$F$507,'Usage log'!$B$8:$B$507,$A12,'Usage log'!$A$8:$A$507,"&gt;="&amp;$B$4,'Usage log'!$A$8:$A$507,"&lt;"&amp;($E$4+1)))</x:f>
        <x:v>0</x:v>
      </x:c>
      <x:c r="I12" s="21" t="n">
        <x:f>IF(A12="","",SUMIFS('Usage log'!$F$8:$F$507,'Usage log'!$B$8:$B$507,$A12,'Usage log'!$A$8:$A$507,"&gt;="&amp;$B$4,'Usage log'!$A$8:$A$507,"&lt;"&amp;($E$4+1),'Usage log'!$D$8:$D$507,"Waste"))</x:f>
        <x:v>0</x:v>
      </x:c>
      <x:c r="J12" s="21" t="str">
        <x:f>IF(A12="","",IF(COUNTIFS('Usage log'!$B$8:$B$507,$A12,'Usage log'!$A$8:$A$507,"&gt;="&amp;$B$4,'Usage log'!$A$8:$A$507,"&lt;"&amp;($E$4+1))=0,"",IF(COUNTIFS('Usage log'!$B$8:$B$507,$A12,'Usage log'!$A$8:$A$507,"&gt;="&amp;$B$4,'Usage log'!$A$8:$A$507,"&lt;"&amp;($E$4+1),'Usage log'!$K$8:$K$507,"n.a.")&gt;0,"n.a.",SUMIFS('Usage log'!$K$8:$K$507,'Usage log'!$B$8:$B$507,$A12,'Usage log'!$A$8:$A$507,"&gt;="&amp;$B$4,'Usage log'!$A$8:$A$507,"&lt;"&amp;($E$4+1)))))</x:f>
      </x:c>
      <x:c r="K12" s="22" t="str">
        <x:f>IF(A12="","",IF(COUNTIFS('Usage log'!$B$8:$B$507,$A12,'Usage log'!$A$8:$A$507,"&gt;="&amp;$B$4,'Usage log'!$A$8:$A$507,"&lt;"&amp;($E$4+1))=0,"No activity",IF(COUNTIFS('Usage log'!$B$8:$B$507,$A12,'Usage log'!$A$8:$A$507,"&gt;="&amp;$B$4,'Usage log'!$A$8:$A$507,"&lt;"&amp;($E$4+1),'Usage log'!$N$8:$N$507,"&lt;&gt;Recorded")&gt;0,"Review entries","Recorded")))</x:f>
        <x:v>No activity</x:v>
      </x:c>
      <x:c r="L12" s="21" t="str">
        <x:f>IF(A12="","",IF(AND(ISNUMBER(J12),E12&gt;0),J12/E12,"n.a."))</x:f>
        <x:v>n.a.</x:v>
      </x:c>
    </x:row>
    <x:row r="13" ht="24" customHeight="1">
      <x:c r="A13" s="2" t="str">
        <x:f>IF('Item setup'!A10="","",'Item setup'!A10)</x:f>
        <x:v>MIC003</x:v>
      </x:c>
      <x:c r="B13" s="2" t="str">
        <x:f>IF('Item setup'!A10="","",'Item setup'!B10)</x:f>
        <x:v>CLED agar plates</x:v>
      </x:c>
      <x:c r="C13" s="2" t="str">
        <x:f>IF('Item setup'!A10="","",'Item setup'!E10)</x:f>
        <x:v>plate</x:v>
      </x:c>
      <x:c r="D13" s="2" t="str">
        <x:f>IF('Item setup'!A10="","",'Item setup'!F10)</x:f>
        <x:v>specimens plated</x:v>
      </x:c>
      <x:c r="E13" s="21" t="n">
        <x:f>IF(A13="","",SUMIFS('Usage log'!$E$8:$E$507,'Usage log'!$B$8:$B$507,$A13,'Usage log'!$A$8:$A$507,"&gt;="&amp;$B$4,'Usage log'!$A$8:$A$507,"&lt;"&amp;($E$4+1),'Usage log'!$D$8:$D$507,"Routine"))</x:f>
        <x:v>0</x:v>
      </x:c>
      <x:c r="F13" s="21" t="n">
        <x:f>IF(A13="","",SUMIFS('Usage log'!$E$8:$E$507,'Usage log'!$B$8:$B$507,$A13,'Usage log'!$A$8:$A$507,"&gt;="&amp;$B$4,'Usage log'!$A$8:$A$507,"&lt;"&amp;($E$4+1),'Usage log'!$D$8:$D$507,"QC"))</x:f>
        <x:v>0</x:v>
      </x:c>
      <x:c r="G13" s="21" t="n">
        <x:f>IF(A13="","",SUMIFS('Usage log'!$E$8:$E$507,'Usage log'!$B$8:$B$507,$A13,'Usage log'!$A$8:$A$507,"&gt;="&amp;$B$4,'Usage log'!$A$8:$A$507,"&lt;"&amp;($E$4+1),'Usage log'!$D$8:$D$507,"Repeat"))</x:f>
        <x:v>0</x:v>
      </x:c>
      <x:c r="H13" s="21" t="n">
        <x:f>IF(A13="","",SUMIFS('Usage log'!$F$8:$F$507,'Usage log'!$B$8:$B$507,$A13,'Usage log'!$A$8:$A$507,"&gt;="&amp;$B$4,'Usage log'!$A$8:$A$507,"&lt;"&amp;($E$4+1)))</x:f>
        <x:v>0</x:v>
      </x:c>
      <x:c r="I13" s="21" t="n">
        <x:f>IF(A13="","",SUMIFS('Usage log'!$F$8:$F$507,'Usage log'!$B$8:$B$507,$A13,'Usage log'!$A$8:$A$507,"&gt;="&amp;$B$4,'Usage log'!$A$8:$A$507,"&lt;"&amp;($E$4+1),'Usage log'!$D$8:$D$507,"Waste"))</x:f>
        <x:v>0</x:v>
      </x:c>
      <x:c r="J13" s="21" t="str">
        <x:f>IF(A13="","",IF(COUNTIFS('Usage log'!$B$8:$B$507,$A13,'Usage log'!$A$8:$A$507,"&gt;="&amp;$B$4,'Usage log'!$A$8:$A$507,"&lt;"&amp;($E$4+1))=0,"",IF(COUNTIFS('Usage log'!$B$8:$B$507,$A13,'Usage log'!$A$8:$A$507,"&gt;="&amp;$B$4,'Usage log'!$A$8:$A$507,"&lt;"&amp;($E$4+1),'Usage log'!$K$8:$K$507,"n.a.")&gt;0,"n.a.",SUMIFS('Usage log'!$K$8:$K$507,'Usage log'!$B$8:$B$507,$A13,'Usage log'!$A$8:$A$507,"&gt;="&amp;$B$4,'Usage log'!$A$8:$A$507,"&lt;"&amp;($E$4+1)))))</x:f>
      </x:c>
      <x:c r="K13" s="22" t="str">
        <x:f>IF(A13="","",IF(COUNTIFS('Usage log'!$B$8:$B$507,$A13,'Usage log'!$A$8:$A$507,"&gt;="&amp;$B$4,'Usage log'!$A$8:$A$507,"&lt;"&amp;($E$4+1))=0,"No activity",IF(COUNTIFS('Usage log'!$B$8:$B$507,$A13,'Usage log'!$A$8:$A$507,"&gt;="&amp;$B$4,'Usage log'!$A$8:$A$507,"&lt;"&amp;($E$4+1),'Usage log'!$N$8:$N$507,"&lt;&gt;Recorded")&gt;0,"Review entries","Recorded")))</x:f>
        <x:v>No activity</x:v>
      </x:c>
      <x:c r="L13" s="21" t="str">
        <x:f>IF(A13="","",IF(AND(ISNUMBER(J13),E13&gt;0),J13/E13,"n.a."))</x:f>
        <x:v>n.a.</x:v>
      </x:c>
    </x:row>
    <x:row r="14" ht="24" customHeight="1">
      <x:c r="A14" s="2" t="str">
        <x:f>IF('Item setup'!A11="","",'Item setup'!A11)</x:f>
        <x:v>MIC004</x:v>
      </x:c>
      <x:c r="B14" s="2" t="str">
        <x:f>IF('Item setup'!A11="","",'Item setup'!B11)</x:f>
        <x:v>Mueller-Hinton agar plates</x:v>
      </x:c>
      <x:c r="C14" s="2" t="str">
        <x:f>IF('Item setup'!A11="","",'Item setup'!E11)</x:f>
        <x:v>plate</x:v>
      </x:c>
      <x:c r="D14" s="2" t="str">
        <x:f>IF('Item setup'!A11="","",'Item setup'!F11)</x:f>
        <x:v>isolates tested</x:v>
      </x:c>
      <x:c r="E14" s="21" t="n">
        <x:f>IF(A14="","",SUMIFS('Usage log'!$E$8:$E$507,'Usage log'!$B$8:$B$507,$A14,'Usage log'!$A$8:$A$507,"&gt;="&amp;$B$4,'Usage log'!$A$8:$A$507,"&lt;"&amp;($E$4+1),'Usage log'!$D$8:$D$507,"Routine"))</x:f>
        <x:v>0</x:v>
      </x:c>
      <x:c r="F14" s="21" t="n">
        <x:f>IF(A14="","",SUMIFS('Usage log'!$E$8:$E$507,'Usage log'!$B$8:$B$507,$A14,'Usage log'!$A$8:$A$507,"&gt;="&amp;$B$4,'Usage log'!$A$8:$A$507,"&lt;"&amp;($E$4+1),'Usage log'!$D$8:$D$507,"QC"))</x:f>
        <x:v>0</x:v>
      </x:c>
      <x:c r="G14" s="21" t="n">
        <x:f>IF(A14="","",SUMIFS('Usage log'!$E$8:$E$507,'Usage log'!$B$8:$B$507,$A14,'Usage log'!$A$8:$A$507,"&gt;="&amp;$B$4,'Usage log'!$A$8:$A$507,"&lt;"&amp;($E$4+1),'Usage log'!$D$8:$D$507,"Repeat"))</x:f>
        <x:v>0</x:v>
      </x:c>
      <x:c r="H14" s="21" t="n">
        <x:f>IF(A14="","",SUMIFS('Usage log'!$F$8:$F$507,'Usage log'!$B$8:$B$507,$A14,'Usage log'!$A$8:$A$507,"&gt;="&amp;$B$4,'Usage log'!$A$8:$A$507,"&lt;"&amp;($E$4+1)))</x:f>
        <x:v>0</x:v>
      </x:c>
      <x:c r="I14" s="21" t="n">
        <x:f>IF(A14="","",SUMIFS('Usage log'!$F$8:$F$507,'Usage log'!$B$8:$B$507,$A14,'Usage log'!$A$8:$A$507,"&gt;="&amp;$B$4,'Usage log'!$A$8:$A$507,"&lt;"&amp;($E$4+1),'Usage log'!$D$8:$D$507,"Waste"))</x:f>
        <x:v>0</x:v>
      </x:c>
      <x:c r="J14" s="21" t="str">
        <x:f>IF(A14="","",IF(COUNTIFS('Usage log'!$B$8:$B$507,$A14,'Usage log'!$A$8:$A$507,"&gt;="&amp;$B$4,'Usage log'!$A$8:$A$507,"&lt;"&amp;($E$4+1))=0,"",IF(COUNTIFS('Usage log'!$B$8:$B$507,$A14,'Usage log'!$A$8:$A$507,"&gt;="&amp;$B$4,'Usage log'!$A$8:$A$507,"&lt;"&amp;($E$4+1),'Usage log'!$K$8:$K$507,"n.a.")&gt;0,"n.a.",SUMIFS('Usage log'!$K$8:$K$507,'Usage log'!$B$8:$B$507,$A14,'Usage log'!$A$8:$A$507,"&gt;="&amp;$B$4,'Usage log'!$A$8:$A$507,"&lt;"&amp;($E$4+1)))))</x:f>
      </x:c>
      <x:c r="K14" s="22" t="str">
        <x:f>IF(A14="","",IF(COUNTIFS('Usage log'!$B$8:$B$507,$A14,'Usage log'!$A$8:$A$507,"&gt;="&amp;$B$4,'Usage log'!$A$8:$A$507,"&lt;"&amp;($E$4+1))=0,"No activity",IF(COUNTIFS('Usage log'!$B$8:$B$507,$A14,'Usage log'!$A$8:$A$507,"&gt;="&amp;$B$4,'Usage log'!$A$8:$A$507,"&lt;"&amp;($E$4+1),'Usage log'!$N$8:$N$507,"&lt;&gt;Recorded")&gt;0,"Review entries","Recorded")))</x:f>
        <x:v>No activity</x:v>
      </x:c>
      <x:c r="L14" s="21" t="str">
        <x:f>IF(A14="","",IF(AND(ISNUMBER(J14),E14&gt;0),J14/E14,"n.a."))</x:f>
        <x:v>n.a.</x:v>
      </x:c>
    </x:row>
    <x:row r="15" ht="24" customHeight="1">
      <x:c r="A15" s="2" t="str">
        <x:f>IF('Item setup'!A12="","",'Item setup'!A12)</x:f>
        <x:v>MIC005</x:v>
      </x:c>
      <x:c r="B15" s="2" t="str">
        <x:f>IF('Item setup'!A12="","",'Item setup'!B12)</x:f>
        <x:v>Sabouraud agar plates</x:v>
      </x:c>
      <x:c r="C15" s="2" t="str">
        <x:f>IF('Item setup'!A12="","",'Item setup'!E12)</x:f>
        <x:v>plate</x:v>
      </x:c>
      <x:c r="D15" s="2" t="str">
        <x:f>IF('Item setup'!A12="","",'Item setup'!F12)</x:f>
        <x:v>specimens plated</x:v>
      </x:c>
      <x:c r="E15" s="21" t="n">
        <x:f>IF(A15="","",SUMIFS('Usage log'!$E$8:$E$507,'Usage log'!$B$8:$B$507,$A15,'Usage log'!$A$8:$A$507,"&gt;="&amp;$B$4,'Usage log'!$A$8:$A$507,"&lt;"&amp;($E$4+1),'Usage log'!$D$8:$D$507,"Routine"))</x:f>
        <x:v>0</x:v>
      </x:c>
      <x:c r="F15" s="21" t="n">
        <x:f>IF(A15="","",SUMIFS('Usage log'!$E$8:$E$507,'Usage log'!$B$8:$B$507,$A15,'Usage log'!$A$8:$A$507,"&gt;="&amp;$B$4,'Usage log'!$A$8:$A$507,"&lt;"&amp;($E$4+1),'Usage log'!$D$8:$D$507,"QC"))</x:f>
        <x:v>0</x:v>
      </x:c>
      <x:c r="G15" s="21" t="n">
        <x:f>IF(A15="","",SUMIFS('Usage log'!$E$8:$E$507,'Usage log'!$B$8:$B$507,$A15,'Usage log'!$A$8:$A$507,"&gt;="&amp;$B$4,'Usage log'!$A$8:$A$507,"&lt;"&amp;($E$4+1),'Usage log'!$D$8:$D$507,"Repeat"))</x:f>
        <x:v>0</x:v>
      </x:c>
      <x:c r="H15" s="21" t="n">
        <x:f>IF(A15="","",SUMIFS('Usage log'!$F$8:$F$507,'Usage log'!$B$8:$B$507,$A15,'Usage log'!$A$8:$A$507,"&gt;="&amp;$B$4,'Usage log'!$A$8:$A$507,"&lt;"&amp;($E$4+1)))</x:f>
        <x:v>0</x:v>
      </x:c>
      <x:c r="I15" s="21" t="n">
        <x:f>IF(A15="","",SUMIFS('Usage log'!$F$8:$F$507,'Usage log'!$B$8:$B$507,$A15,'Usage log'!$A$8:$A$507,"&gt;="&amp;$B$4,'Usage log'!$A$8:$A$507,"&lt;"&amp;($E$4+1),'Usage log'!$D$8:$D$507,"Waste"))</x:f>
        <x:v>0</x:v>
      </x:c>
      <x:c r="J15" s="21" t="str">
        <x:f>IF(A15="","",IF(COUNTIFS('Usage log'!$B$8:$B$507,$A15,'Usage log'!$A$8:$A$507,"&gt;="&amp;$B$4,'Usage log'!$A$8:$A$507,"&lt;"&amp;($E$4+1))=0,"",IF(COUNTIFS('Usage log'!$B$8:$B$507,$A15,'Usage log'!$A$8:$A$507,"&gt;="&amp;$B$4,'Usage log'!$A$8:$A$507,"&lt;"&amp;($E$4+1),'Usage log'!$K$8:$K$507,"n.a.")&gt;0,"n.a.",SUMIFS('Usage log'!$K$8:$K$507,'Usage log'!$B$8:$B$507,$A15,'Usage log'!$A$8:$A$507,"&gt;="&amp;$B$4,'Usage log'!$A$8:$A$507,"&lt;"&amp;($E$4+1)))))</x:f>
      </x:c>
      <x:c r="K15" s="22" t="str">
        <x:f>IF(A15="","",IF(COUNTIFS('Usage log'!$B$8:$B$507,$A15,'Usage log'!$A$8:$A$507,"&gt;="&amp;$B$4,'Usage log'!$A$8:$A$507,"&lt;"&amp;($E$4+1))=0,"No activity",IF(COUNTIFS('Usage log'!$B$8:$B$507,$A15,'Usage log'!$A$8:$A$507,"&gt;="&amp;$B$4,'Usage log'!$A$8:$A$507,"&lt;"&amp;($E$4+1),'Usage log'!$N$8:$N$507,"&lt;&gt;Recorded")&gt;0,"Review entries","Recorded")))</x:f>
        <x:v>No activity</x:v>
      </x:c>
      <x:c r="L15" s="21" t="str">
        <x:f>IF(A15="","",IF(AND(ISNUMBER(J15),E15&gt;0),J15/E15,"n.a."))</x:f>
        <x:v>n.a.</x:v>
      </x:c>
    </x:row>
    <x:row r="16" ht="24" customHeight="1">
      <x:c r="A16" s="2" t="str">
        <x:f>IF('Item setup'!A13="","",'Item setup'!A13)</x:f>
        <x:v>MIC006</x:v>
      </x:c>
      <x:c r="B16" s="2" t="str">
        <x:f>IF('Item setup'!A13="","",'Item setup'!B13)</x:f>
        <x:v>Blood culture bottles, aerobic</x:v>
      </x:c>
      <x:c r="C16" s="2" t="str">
        <x:f>IF('Item setup'!A13="","",'Item setup'!E13)</x:f>
        <x:v>bottle</x:v>
      </x:c>
      <x:c r="D16" s="2" t="str">
        <x:f>IF('Item setup'!A13="","",'Item setup'!F13)</x:f>
        <x:v>bottles inoculated</x:v>
      </x:c>
      <x:c r="E16" s="21" t="n">
        <x:f>IF(A16="","",SUMIFS('Usage log'!$E$8:$E$507,'Usage log'!$B$8:$B$507,$A16,'Usage log'!$A$8:$A$507,"&gt;="&amp;$B$4,'Usage log'!$A$8:$A$507,"&lt;"&amp;($E$4+1),'Usage log'!$D$8:$D$507,"Routine"))</x:f>
        <x:v>0</x:v>
      </x:c>
      <x:c r="F16" s="21" t="n">
        <x:f>IF(A16="","",SUMIFS('Usage log'!$E$8:$E$507,'Usage log'!$B$8:$B$507,$A16,'Usage log'!$A$8:$A$507,"&gt;="&amp;$B$4,'Usage log'!$A$8:$A$507,"&lt;"&amp;($E$4+1),'Usage log'!$D$8:$D$507,"QC"))</x:f>
        <x:v>0</x:v>
      </x:c>
      <x:c r="G16" s="21" t="n">
        <x:f>IF(A16="","",SUMIFS('Usage log'!$E$8:$E$507,'Usage log'!$B$8:$B$507,$A16,'Usage log'!$A$8:$A$507,"&gt;="&amp;$B$4,'Usage log'!$A$8:$A$507,"&lt;"&amp;($E$4+1),'Usage log'!$D$8:$D$507,"Repeat"))</x:f>
        <x:v>0</x:v>
      </x:c>
      <x:c r="H16" s="21" t="n">
        <x:f>IF(A16="","",SUMIFS('Usage log'!$F$8:$F$507,'Usage log'!$B$8:$B$507,$A16,'Usage log'!$A$8:$A$507,"&gt;="&amp;$B$4,'Usage log'!$A$8:$A$507,"&lt;"&amp;($E$4+1)))</x:f>
        <x:v>0</x:v>
      </x:c>
      <x:c r="I16" s="21" t="n">
        <x:f>IF(A16="","",SUMIFS('Usage log'!$F$8:$F$507,'Usage log'!$B$8:$B$507,$A16,'Usage log'!$A$8:$A$507,"&gt;="&amp;$B$4,'Usage log'!$A$8:$A$507,"&lt;"&amp;($E$4+1),'Usage log'!$D$8:$D$507,"Waste"))</x:f>
        <x:v>0</x:v>
      </x:c>
      <x:c r="J16" s="21" t="str">
        <x:f>IF(A16="","",IF(COUNTIFS('Usage log'!$B$8:$B$507,$A16,'Usage log'!$A$8:$A$507,"&gt;="&amp;$B$4,'Usage log'!$A$8:$A$507,"&lt;"&amp;($E$4+1))=0,"",IF(COUNTIFS('Usage log'!$B$8:$B$507,$A16,'Usage log'!$A$8:$A$507,"&gt;="&amp;$B$4,'Usage log'!$A$8:$A$507,"&lt;"&amp;($E$4+1),'Usage log'!$K$8:$K$507,"n.a.")&gt;0,"n.a.",SUMIFS('Usage log'!$K$8:$K$507,'Usage log'!$B$8:$B$507,$A16,'Usage log'!$A$8:$A$507,"&gt;="&amp;$B$4,'Usage log'!$A$8:$A$507,"&lt;"&amp;($E$4+1)))))</x:f>
      </x:c>
      <x:c r="K16" s="22" t="str">
        <x:f>IF(A16="","",IF(COUNTIFS('Usage log'!$B$8:$B$507,$A16,'Usage log'!$A$8:$A$507,"&gt;="&amp;$B$4,'Usage log'!$A$8:$A$507,"&lt;"&amp;($E$4+1))=0,"No activity",IF(COUNTIFS('Usage log'!$B$8:$B$507,$A16,'Usage log'!$A$8:$A$507,"&gt;="&amp;$B$4,'Usage log'!$A$8:$A$507,"&lt;"&amp;($E$4+1),'Usage log'!$N$8:$N$507,"&lt;&gt;Recorded")&gt;0,"Review entries","Recorded")))</x:f>
        <x:v>No activity</x:v>
      </x:c>
      <x:c r="L16" s="21" t="str">
        <x:f>IF(A16="","",IF(AND(ISNUMBER(J16),E16&gt;0),J16/E16,"n.a."))</x:f>
        <x:v>n.a.</x:v>
      </x:c>
    </x:row>
    <x:row r="17" ht="24" customHeight="1">
      <x:c r="A17" s="2" t="str">
        <x:f>IF('Item setup'!A14="","",'Item setup'!A14)</x:f>
        <x:v>MIC007</x:v>
      </x:c>
      <x:c r="B17" s="2" t="str">
        <x:f>IF('Item setup'!A14="","",'Item setup'!B14)</x:f>
        <x:v>Blood culture bottles, anaerobic</x:v>
      </x:c>
      <x:c r="C17" s="2" t="str">
        <x:f>IF('Item setup'!A14="","",'Item setup'!E14)</x:f>
        <x:v>bottle</x:v>
      </x:c>
      <x:c r="D17" s="2" t="str">
        <x:f>IF('Item setup'!A14="","",'Item setup'!F14)</x:f>
        <x:v>bottles inoculated</x:v>
      </x:c>
      <x:c r="E17" s="21" t="n">
        <x:f>IF(A17="","",SUMIFS('Usage log'!$E$8:$E$507,'Usage log'!$B$8:$B$507,$A17,'Usage log'!$A$8:$A$507,"&gt;="&amp;$B$4,'Usage log'!$A$8:$A$507,"&lt;"&amp;($E$4+1),'Usage log'!$D$8:$D$507,"Routine"))</x:f>
        <x:v>0</x:v>
      </x:c>
      <x:c r="F17" s="21" t="n">
        <x:f>IF(A17="","",SUMIFS('Usage log'!$E$8:$E$507,'Usage log'!$B$8:$B$507,$A17,'Usage log'!$A$8:$A$507,"&gt;="&amp;$B$4,'Usage log'!$A$8:$A$507,"&lt;"&amp;($E$4+1),'Usage log'!$D$8:$D$507,"QC"))</x:f>
        <x:v>0</x:v>
      </x:c>
      <x:c r="G17" s="21" t="n">
        <x:f>IF(A17="","",SUMIFS('Usage log'!$E$8:$E$507,'Usage log'!$B$8:$B$507,$A17,'Usage log'!$A$8:$A$507,"&gt;="&amp;$B$4,'Usage log'!$A$8:$A$507,"&lt;"&amp;($E$4+1),'Usage log'!$D$8:$D$507,"Repeat"))</x:f>
        <x:v>0</x:v>
      </x:c>
      <x:c r="H17" s="21" t="n">
        <x:f>IF(A17="","",SUMIFS('Usage log'!$F$8:$F$507,'Usage log'!$B$8:$B$507,$A17,'Usage log'!$A$8:$A$507,"&gt;="&amp;$B$4,'Usage log'!$A$8:$A$507,"&lt;"&amp;($E$4+1)))</x:f>
        <x:v>0</x:v>
      </x:c>
      <x:c r="I17" s="21" t="n">
        <x:f>IF(A17="","",SUMIFS('Usage log'!$F$8:$F$507,'Usage log'!$B$8:$B$507,$A17,'Usage log'!$A$8:$A$507,"&gt;="&amp;$B$4,'Usage log'!$A$8:$A$507,"&lt;"&amp;($E$4+1),'Usage log'!$D$8:$D$507,"Waste"))</x:f>
        <x:v>0</x:v>
      </x:c>
      <x:c r="J17" s="21" t="str">
        <x:f>IF(A17="","",IF(COUNTIFS('Usage log'!$B$8:$B$507,$A17,'Usage log'!$A$8:$A$507,"&gt;="&amp;$B$4,'Usage log'!$A$8:$A$507,"&lt;"&amp;($E$4+1))=0,"",IF(COUNTIFS('Usage log'!$B$8:$B$507,$A17,'Usage log'!$A$8:$A$507,"&gt;="&amp;$B$4,'Usage log'!$A$8:$A$507,"&lt;"&amp;($E$4+1),'Usage log'!$K$8:$K$507,"n.a.")&gt;0,"n.a.",SUMIFS('Usage log'!$K$8:$K$507,'Usage log'!$B$8:$B$507,$A17,'Usage log'!$A$8:$A$507,"&gt;="&amp;$B$4,'Usage log'!$A$8:$A$507,"&lt;"&amp;($E$4+1)))))</x:f>
      </x:c>
      <x:c r="K17" s="22" t="str">
        <x:f>IF(A17="","",IF(COUNTIFS('Usage log'!$B$8:$B$507,$A17,'Usage log'!$A$8:$A$507,"&gt;="&amp;$B$4,'Usage log'!$A$8:$A$507,"&lt;"&amp;($E$4+1))=0,"No activity",IF(COUNTIFS('Usage log'!$B$8:$B$507,$A17,'Usage log'!$A$8:$A$507,"&gt;="&amp;$B$4,'Usage log'!$A$8:$A$507,"&lt;"&amp;($E$4+1),'Usage log'!$N$8:$N$507,"&lt;&gt;Recorded")&gt;0,"Review entries","Recorded")))</x:f>
        <x:v>No activity</x:v>
      </x:c>
      <x:c r="L17" s="21" t="str">
        <x:f>IF(A17="","",IF(AND(ISNUMBER(J17),E17&gt;0),J17/E17,"n.a."))</x:f>
        <x:v>n.a.</x:v>
      </x:c>
    </x:row>
    <x:row r="18" ht="24" customHeight="1">
      <x:c r="A18" s="2" t="str">
        <x:f>IF('Item setup'!A15="","",'Item setup'!A15)</x:f>
        <x:v>MIC008</x:v>
      </x:c>
      <x:c r="B18" s="2" t="str">
        <x:f>IF('Item setup'!A15="","",'Item setup'!B15)</x:f>
        <x:v>Blood culture bottles, paediatric</x:v>
      </x:c>
      <x:c r="C18" s="2" t="str">
        <x:f>IF('Item setup'!A15="","",'Item setup'!E15)</x:f>
        <x:v>bottle</x:v>
      </x:c>
      <x:c r="D18" s="2" t="str">
        <x:f>IF('Item setup'!A15="","",'Item setup'!F15)</x:f>
        <x:v>bottles inoculated</x:v>
      </x:c>
      <x:c r="E18" s="21" t="n">
        <x:f>IF(A18="","",SUMIFS('Usage log'!$E$8:$E$507,'Usage log'!$B$8:$B$507,$A18,'Usage log'!$A$8:$A$507,"&gt;="&amp;$B$4,'Usage log'!$A$8:$A$507,"&lt;"&amp;($E$4+1),'Usage log'!$D$8:$D$507,"Routine"))</x:f>
        <x:v>0</x:v>
      </x:c>
      <x:c r="F18" s="21" t="n">
        <x:f>IF(A18="","",SUMIFS('Usage log'!$E$8:$E$507,'Usage log'!$B$8:$B$507,$A18,'Usage log'!$A$8:$A$507,"&gt;="&amp;$B$4,'Usage log'!$A$8:$A$507,"&lt;"&amp;($E$4+1),'Usage log'!$D$8:$D$507,"QC"))</x:f>
        <x:v>0</x:v>
      </x:c>
      <x:c r="G18" s="21" t="n">
        <x:f>IF(A18="","",SUMIFS('Usage log'!$E$8:$E$507,'Usage log'!$B$8:$B$507,$A18,'Usage log'!$A$8:$A$507,"&gt;="&amp;$B$4,'Usage log'!$A$8:$A$507,"&lt;"&amp;($E$4+1),'Usage log'!$D$8:$D$507,"Repeat"))</x:f>
        <x:v>0</x:v>
      </x:c>
      <x:c r="H18" s="21" t="n">
        <x:f>IF(A18="","",SUMIFS('Usage log'!$F$8:$F$507,'Usage log'!$B$8:$B$507,$A18,'Usage log'!$A$8:$A$507,"&gt;="&amp;$B$4,'Usage log'!$A$8:$A$507,"&lt;"&amp;($E$4+1)))</x:f>
        <x:v>0</x:v>
      </x:c>
      <x:c r="I18" s="21" t="n">
        <x:f>IF(A18="","",SUMIFS('Usage log'!$F$8:$F$507,'Usage log'!$B$8:$B$507,$A18,'Usage log'!$A$8:$A$507,"&gt;="&amp;$B$4,'Usage log'!$A$8:$A$507,"&lt;"&amp;($E$4+1),'Usage log'!$D$8:$D$507,"Waste"))</x:f>
        <x:v>0</x:v>
      </x:c>
      <x:c r="J18" s="21" t="str">
        <x:f>IF(A18="","",IF(COUNTIFS('Usage log'!$B$8:$B$507,$A18,'Usage log'!$A$8:$A$507,"&gt;="&amp;$B$4,'Usage log'!$A$8:$A$507,"&lt;"&amp;($E$4+1))=0,"",IF(COUNTIFS('Usage log'!$B$8:$B$507,$A18,'Usage log'!$A$8:$A$507,"&gt;="&amp;$B$4,'Usage log'!$A$8:$A$507,"&lt;"&amp;($E$4+1),'Usage log'!$K$8:$K$507,"n.a.")&gt;0,"n.a.",SUMIFS('Usage log'!$K$8:$K$507,'Usage log'!$B$8:$B$507,$A18,'Usage log'!$A$8:$A$507,"&gt;="&amp;$B$4,'Usage log'!$A$8:$A$507,"&lt;"&amp;($E$4+1)))))</x:f>
      </x:c>
      <x:c r="K18" s="22" t="str">
        <x:f>IF(A18="","",IF(COUNTIFS('Usage log'!$B$8:$B$507,$A18,'Usage log'!$A$8:$A$507,"&gt;="&amp;$B$4,'Usage log'!$A$8:$A$507,"&lt;"&amp;($E$4+1))=0,"No activity",IF(COUNTIFS('Usage log'!$B$8:$B$507,$A18,'Usage log'!$A$8:$A$507,"&gt;="&amp;$B$4,'Usage log'!$A$8:$A$507,"&lt;"&amp;($E$4+1),'Usage log'!$N$8:$N$507,"&lt;&gt;Recorded")&gt;0,"Review entries","Recorded")))</x:f>
        <x:v>No activity</x:v>
      </x:c>
      <x:c r="L18" s="21" t="str">
        <x:f>IF(A18="","",IF(AND(ISNUMBER(J18),E18&gt;0),J18/E18,"n.a."))</x:f>
        <x:v>n.a.</x:v>
      </x:c>
    </x:row>
    <x:row r="19" ht="24" customHeight="1">
      <x:c r="A19" s="2" t="str">
        <x:f>IF('Item setup'!A16="","",'Item setup'!A16)</x:f>
        <x:v>MIC009</x:v>
      </x:c>
      <x:c r="B19" s="2" t="str">
        <x:f>IF('Item setup'!A16="","",'Item setup'!B16)</x:f>
        <x:v>Gram stain crystal violet</x:v>
      </x:c>
      <x:c r="C19" s="2" t="str">
        <x:f>IF('Item setup'!A16="","",'Item setup'!E16)</x:f>
        <x:v>mL</x:v>
      </x:c>
      <x:c r="D19" s="2" t="str">
        <x:f>IF('Item setup'!A16="","",'Item setup'!F16)</x:f>
        <x:v>slides stained</x:v>
      </x:c>
      <x:c r="E19" s="21" t="n">
        <x:f>IF(A19="","",SUMIFS('Usage log'!$E$8:$E$507,'Usage log'!$B$8:$B$507,$A19,'Usage log'!$A$8:$A$507,"&gt;="&amp;$B$4,'Usage log'!$A$8:$A$507,"&lt;"&amp;($E$4+1),'Usage log'!$D$8:$D$507,"Routine"))</x:f>
        <x:v>0</x:v>
      </x:c>
      <x:c r="F19" s="21" t="n">
        <x:f>IF(A19="","",SUMIFS('Usage log'!$E$8:$E$507,'Usage log'!$B$8:$B$507,$A19,'Usage log'!$A$8:$A$507,"&gt;="&amp;$B$4,'Usage log'!$A$8:$A$507,"&lt;"&amp;($E$4+1),'Usage log'!$D$8:$D$507,"QC"))</x:f>
        <x:v>0</x:v>
      </x:c>
      <x:c r="G19" s="21" t="n">
        <x:f>IF(A19="","",SUMIFS('Usage log'!$E$8:$E$507,'Usage log'!$B$8:$B$507,$A19,'Usage log'!$A$8:$A$507,"&gt;="&amp;$B$4,'Usage log'!$A$8:$A$507,"&lt;"&amp;($E$4+1),'Usage log'!$D$8:$D$507,"Repeat"))</x:f>
        <x:v>0</x:v>
      </x:c>
      <x:c r="H19" s="21" t="n">
        <x:f>IF(A19="","",SUMIFS('Usage log'!$F$8:$F$507,'Usage log'!$B$8:$B$507,$A19,'Usage log'!$A$8:$A$507,"&gt;="&amp;$B$4,'Usage log'!$A$8:$A$507,"&lt;"&amp;($E$4+1)))</x:f>
        <x:v>0</x:v>
      </x:c>
      <x:c r="I19" s="21" t="n">
        <x:f>IF(A19="","",SUMIFS('Usage log'!$F$8:$F$507,'Usage log'!$B$8:$B$507,$A19,'Usage log'!$A$8:$A$507,"&gt;="&amp;$B$4,'Usage log'!$A$8:$A$507,"&lt;"&amp;($E$4+1),'Usage log'!$D$8:$D$507,"Waste"))</x:f>
        <x:v>0</x:v>
      </x:c>
      <x:c r="J19" s="21" t="str">
        <x:f>IF(A19="","",IF(COUNTIFS('Usage log'!$B$8:$B$507,$A19,'Usage log'!$A$8:$A$507,"&gt;="&amp;$B$4,'Usage log'!$A$8:$A$507,"&lt;"&amp;($E$4+1))=0,"",IF(COUNTIFS('Usage log'!$B$8:$B$507,$A19,'Usage log'!$A$8:$A$507,"&gt;="&amp;$B$4,'Usage log'!$A$8:$A$507,"&lt;"&amp;($E$4+1),'Usage log'!$K$8:$K$507,"n.a.")&gt;0,"n.a.",SUMIFS('Usage log'!$K$8:$K$507,'Usage log'!$B$8:$B$507,$A19,'Usage log'!$A$8:$A$507,"&gt;="&amp;$B$4,'Usage log'!$A$8:$A$507,"&lt;"&amp;($E$4+1)))))</x:f>
      </x:c>
      <x:c r="K19" s="22" t="str">
        <x:f>IF(A19="","",IF(COUNTIFS('Usage log'!$B$8:$B$507,$A19,'Usage log'!$A$8:$A$507,"&gt;="&amp;$B$4,'Usage log'!$A$8:$A$507,"&lt;"&amp;($E$4+1))=0,"No activity",IF(COUNTIFS('Usage log'!$B$8:$B$507,$A19,'Usage log'!$A$8:$A$507,"&gt;="&amp;$B$4,'Usage log'!$A$8:$A$507,"&lt;"&amp;($E$4+1),'Usage log'!$N$8:$N$507,"&lt;&gt;Recorded")&gt;0,"Review entries","Recorded")))</x:f>
        <x:v>No activity</x:v>
      </x:c>
      <x:c r="L19" s="21" t="str">
        <x:f>IF(A19="","",IF(AND(ISNUMBER(J19),E19&gt;0),J19/E19,"n.a."))</x:f>
        <x:v>n.a.</x:v>
      </x:c>
    </x:row>
    <x:row r="20" ht="24" customHeight="1">
      <x:c r="A20" s="2" t="str">
        <x:f>IF('Item setup'!A17="","",'Item setup'!A17)</x:f>
        <x:v>MIC010</x:v>
      </x:c>
      <x:c r="B20" s="2" t="str">
        <x:f>IF('Item setup'!A17="","",'Item setup'!B17)</x:f>
        <x:v>Gram stain iodine</x:v>
      </x:c>
      <x:c r="C20" s="2" t="str">
        <x:f>IF('Item setup'!A17="","",'Item setup'!E17)</x:f>
        <x:v>mL</x:v>
      </x:c>
      <x:c r="D20" s="2" t="str">
        <x:f>IF('Item setup'!A17="","",'Item setup'!F17)</x:f>
        <x:v>slides stained</x:v>
      </x:c>
      <x:c r="E20" s="21" t="n">
        <x:f>IF(A20="","",SUMIFS('Usage log'!$E$8:$E$507,'Usage log'!$B$8:$B$507,$A20,'Usage log'!$A$8:$A$507,"&gt;="&amp;$B$4,'Usage log'!$A$8:$A$507,"&lt;"&amp;($E$4+1),'Usage log'!$D$8:$D$507,"Routine"))</x:f>
        <x:v>0</x:v>
      </x:c>
      <x:c r="F20" s="21" t="n">
        <x:f>IF(A20="","",SUMIFS('Usage log'!$E$8:$E$507,'Usage log'!$B$8:$B$507,$A20,'Usage log'!$A$8:$A$507,"&gt;="&amp;$B$4,'Usage log'!$A$8:$A$507,"&lt;"&amp;($E$4+1),'Usage log'!$D$8:$D$507,"QC"))</x:f>
        <x:v>0</x:v>
      </x:c>
      <x:c r="G20" s="21" t="n">
        <x:f>IF(A20="","",SUMIFS('Usage log'!$E$8:$E$507,'Usage log'!$B$8:$B$507,$A20,'Usage log'!$A$8:$A$507,"&gt;="&amp;$B$4,'Usage log'!$A$8:$A$507,"&lt;"&amp;($E$4+1),'Usage log'!$D$8:$D$507,"Repeat"))</x:f>
        <x:v>0</x:v>
      </x:c>
      <x:c r="H20" s="21" t="n">
        <x:f>IF(A20="","",SUMIFS('Usage log'!$F$8:$F$507,'Usage log'!$B$8:$B$507,$A20,'Usage log'!$A$8:$A$507,"&gt;="&amp;$B$4,'Usage log'!$A$8:$A$507,"&lt;"&amp;($E$4+1)))</x:f>
        <x:v>0</x:v>
      </x:c>
      <x:c r="I20" s="21" t="n">
        <x:f>IF(A20="","",SUMIFS('Usage log'!$F$8:$F$507,'Usage log'!$B$8:$B$507,$A20,'Usage log'!$A$8:$A$507,"&gt;="&amp;$B$4,'Usage log'!$A$8:$A$507,"&lt;"&amp;($E$4+1),'Usage log'!$D$8:$D$507,"Waste"))</x:f>
        <x:v>0</x:v>
      </x:c>
      <x:c r="J20" s="21" t="str">
        <x:f>IF(A20="","",IF(COUNTIFS('Usage log'!$B$8:$B$507,$A20,'Usage log'!$A$8:$A$507,"&gt;="&amp;$B$4,'Usage log'!$A$8:$A$507,"&lt;"&amp;($E$4+1))=0,"",IF(COUNTIFS('Usage log'!$B$8:$B$507,$A20,'Usage log'!$A$8:$A$507,"&gt;="&amp;$B$4,'Usage log'!$A$8:$A$507,"&lt;"&amp;($E$4+1),'Usage log'!$K$8:$K$507,"n.a.")&gt;0,"n.a.",SUMIFS('Usage log'!$K$8:$K$507,'Usage log'!$B$8:$B$507,$A20,'Usage log'!$A$8:$A$507,"&gt;="&amp;$B$4,'Usage log'!$A$8:$A$507,"&lt;"&amp;($E$4+1)))))</x:f>
      </x:c>
      <x:c r="K20" s="22" t="str">
        <x:f>IF(A20="","",IF(COUNTIFS('Usage log'!$B$8:$B$507,$A20,'Usage log'!$A$8:$A$507,"&gt;="&amp;$B$4,'Usage log'!$A$8:$A$507,"&lt;"&amp;($E$4+1))=0,"No activity",IF(COUNTIFS('Usage log'!$B$8:$B$507,$A20,'Usage log'!$A$8:$A$507,"&gt;="&amp;$B$4,'Usage log'!$A$8:$A$507,"&lt;"&amp;($E$4+1),'Usage log'!$N$8:$N$507,"&lt;&gt;Recorded")&gt;0,"Review entries","Recorded")))</x:f>
        <x:v>No activity</x:v>
      </x:c>
      <x:c r="L20" s="21" t="str">
        <x:f>IF(A20="","",IF(AND(ISNUMBER(J20),E20&gt;0),J20/E20,"n.a."))</x:f>
        <x:v>n.a.</x:v>
      </x:c>
    </x:row>
    <x:row r="21" ht="24" customHeight="1">
      <x:c r="A21" s="2" t="str">
        <x:f>IF('Item setup'!A18="","",'Item setup'!A18)</x:f>
        <x:v>MIC011</x:v>
      </x:c>
      <x:c r="B21" s="2" t="str">
        <x:f>IF('Item setup'!A18="","",'Item setup'!B18)</x:f>
        <x:v>Gram stain decolourizer</x:v>
      </x:c>
      <x:c r="C21" s="2" t="str">
        <x:f>IF('Item setup'!A18="","",'Item setup'!E18)</x:f>
        <x:v>mL</x:v>
      </x:c>
      <x:c r="D21" s="2" t="str">
        <x:f>IF('Item setup'!A18="","",'Item setup'!F18)</x:f>
        <x:v>slides stained</x:v>
      </x:c>
      <x:c r="E21" s="21" t="n">
        <x:f>IF(A21="","",SUMIFS('Usage log'!$E$8:$E$507,'Usage log'!$B$8:$B$507,$A21,'Usage log'!$A$8:$A$507,"&gt;="&amp;$B$4,'Usage log'!$A$8:$A$507,"&lt;"&amp;($E$4+1),'Usage log'!$D$8:$D$507,"Routine"))</x:f>
        <x:v>0</x:v>
      </x:c>
      <x:c r="F21" s="21" t="n">
        <x:f>IF(A21="","",SUMIFS('Usage log'!$E$8:$E$507,'Usage log'!$B$8:$B$507,$A21,'Usage log'!$A$8:$A$507,"&gt;="&amp;$B$4,'Usage log'!$A$8:$A$507,"&lt;"&amp;($E$4+1),'Usage log'!$D$8:$D$507,"QC"))</x:f>
        <x:v>0</x:v>
      </x:c>
      <x:c r="G21" s="21" t="n">
        <x:f>IF(A21="","",SUMIFS('Usage log'!$E$8:$E$507,'Usage log'!$B$8:$B$507,$A21,'Usage log'!$A$8:$A$507,"&gt;="&amp;$B$4,'Usage log'!$A$8:$A$507,"&lt;"&amp;($E$4+1),'Usage log'!$D$8:$D$507,"Repeat"))</x:f>
        <x:v>0</x:v>
      </x:c>
      <x:c r="H21" s="21" t="n">
        <x:f>IF(A21="","",SUMIFS('Usage log'!$F$8:$F$507,'Usage log'!$B$8:$B$507,$A21,'Usage log'!$A$8:$A$507,"&gt;="&amp;$B$4,'Usage log'!$A$8:$A$507,"&lt;"&amp;($E$4+1)))</x:f>
        <x:v>0</x:v>
      </x:c>
      <x:c r="I21" s="21" t="n">
        <x:f>IF(A21="","",SUMIFS('Usage log'!$F$8:$F$507,'Usage log'!$B$8:$B$507,$A21,'Usage log'!$A$8:$A$507,"&gt;="&amp;$B$4,'Usage log'!$A$8:$A$507,"&lt;"&amp;($E$4+1),'Usage log'!$D$8:$D$507,"Waste"))</x:f>
        <x:v>0</x:v>
      </x:c>
      <x:c r="J21" s="21" t="str">
        <x:f>IF(A21="","",IF(COUNTIFS('Usage log'!$B$8:$B$507,$A21,'Usage log'!$A$8:$A$507,"&gt;="&amp;$B$4,'Usage log'!$A$8:$A$507,"&lt;"&amp;($E$4+1))=0,"",IF(COUNTIFS('Usage log'!$B$8:$B$507,$A21,'Usage log'!$A$8:$A$507,"&gt;="&amp;$B$4,'Usage log'!$A$8:$A$507,"&lt;"&amp;($E$4+1),'Usage log'!$K$8:$K$507,"n.a.")&gt;0,"n.a.",SUMIFS('Usage log'!$K$8:$K$507,'Usage log'!$B$8:$B$507,$A21,'Usage log'!$A$8:$A$507,"&gt;="&amp;$B$4,'Usage log'!$A$8:$A$507,"&lt;"&amp;($E$4+1)))))</x:f>
      </x:c>
      <x:c r="K21" s="22" t="str">
        <x:f>IF(A21="","",IF(COUNTIFS('Usage log'!$B$8:$B$507,$A21,'Usage log'!$A$8:$A$507,"&gt;="&amp;$B$4,'Usage log'!$A$8:$A$507,"&lt;"&amp;($E$4+1))=0,"No activity",IF(COUNTIFS('Usage log'!$B$8:$B$507,$A21,'Usage log'!$A$8:$A$507,"&gt;="&amp;$B$4,'Usage log'!$A$8:$A$507,"&lt;"&amp;($E$4+1),'Usage log'!$N$8:$N$507,"&lt;&gt;Recorded")&gt;0,"Review entries","Recorded")))</x:f>
        <x:v>No activity</x:v>
      </x:c>
      <x:c r="L21" s="21" t="str">
        <x:f>IF(A21="","",IF(AND(ISNUMBER(J21),E21&gt;0),J21/E21,"n.a."))</x:f>
        <x:v>n.a.</x:v>
      </x:c>
    </x:row>
    <x:row r="22" ht="24" customHeight="1">
      <x:c r="A22" s="2" t="str">
        <x:f>IF('Item setup'!A19="","",'Item setup'!A19)</x:f>
        <x:v>MIC012</x:v>
      </x:c>
      <x:c r="B22" s="2" t="str">
        <x:f>IF('Item setup'!A19="","",'Item setup'!B19)</x:f>
        <x:v>Gram stain counterstain</x:v>
      </x:c>
      <x:c r="C22" s="2" t="str">
        <x:f>IF('Item setup'!A19="","",'Item setup'!E19)</x:f>
        <x:v>mL</x:v>
      </x:c>
      <x:c r="D22" s="2" t="str">
        <x:f>IF('Item setup'!A19="","",'Item setup'!F19)</x:f>
        <x:v>slides stained</x:v>
      </x:c>
      <x:c r="E22" s="21" t="n">
        <x:f>IF(A22="","",SUMIFS('Usage log'!$E$8:$E$507,'Usage log'!$B$8:$B$507,$A22,'Usage log'!$A$8:$A$507,"&gt;="&amp;$B$4,'Usage log'!$A$8:$A$507,"&lt;"&amp;($E$4+1),'Usage log'!$D$8:$D$507,"Routine"))</x:f>
        <x:v>0</x:v>
      </x:c>
      <x:c r="F22" s="21" t="n">
        <x:f>IF(A22="","",SUMIFS('Usage log'!$E$8:$E$507,'Usage log'!$B$8:$B$507,$A22,'Usage log'!$A$8:$A$507,"&gt;="&amp;$B$4,'Usage log'!$A$8:$A$507,"&lt;"&amp;($E$4+1),'Usage log'!$D$8:$D$507,"QC"))</x:f>
        <x:v>0</x:v>
      </x:c>
      <x:c r="G22" s="21" t="n">
        <x:f>IF(A22="","",SUMIFS('Usage log'!$E$8:$E$507,'Usage log'!$B$8:$B$507,$A22,'Usage log'!$A$8:$A$507,"&gt;="&amp;$B$4,'Usage log'!$A$8:$A$507,"&lt;"&amp;($E$4+1),'Usage log'!$D$8:$D$507,"Repeat"))</x:f>
        <x:v>0</x:v>
      </x:c>
      <x:c r="H22" s="21" t="n">
        <x:f>IF(A22="","",SUMIFS('Usage log'!$F$8:$F$507,'Usage log'!$B$8:$B$507,$A22,'Usage log'!$A$8:$A$507,"&gt;="&amp;$B$4,'Usage log'!$A$8:$A$507,"&lt;"&amp;($E$4+1)))</x:f>
        <x:v>0</x:v>
      </x:c>
      <x:c r="I22" s="21" t="n">
        <x:f>IF(A22="","",SUMIFS('Usage log'!$F$8:$F$507,'Usage log'!$B$8:$B$507,$A22,'Usage log'!$A$8:$A$507,"&gt;="&amp;$B$4,'Usage log'!$A$8:$A$507,"&lt;"&amp;($E$4+1),'Usage log'!$D$8:$D$507,"Waste"))</x:f>
        <x:v>0</x:v>
      </x:c>
      <x:c r="J22" s="21" t="str">
        <x:f>IF(A22="","",IF(COUNTIFS('Usage log'!$B$8:$B$507,$A22,'Usage log'!$A$8:$A$507,"&gt;="&amp;$B$4,'Usage log'!$A$8:$A$507,"&lt;"&amp;($E$4+1))=0,"",IF(COUNTIFS('Usage log'!$B$8:$B$507,$A22,'Usage log'!$A$8:$A$507,"&gt;="&amp;$B$4,'Usage log'!$A$8:$A$507,"&lt;"&amp;($E$4+1),'Usage log'!$K$8:$K$507,"n.a.")&gt;0,"n.a.",SUMIFS('Usage log'!$K$8:$K$507,'Usage log'!$B$8:$B$507,$A22,'Usage log'!$A$8:$A$507,"&gt;="&amp;$B$4,'Usage log'!$A$8:$A$507,"&lt;"&amp;($E$4+1)))))</x:f>
      </x:c>
      <x:c r="K22" s="22" t="str">
        <x:f>IF(A22="","",IF(COUNTIFS('Usage log'!$B$8:$B$507,$A22,'Usage log'!$A$8:$A$507,"&gt;="&amp;$B$4,'Usage log'!$A$8:$A$507,"&lt;"&amp;($E$4+1))=0,"No activity",IF(COUNTIFS('Usage log'!$B$8:$B$507,$A22,'Usage log'!$A$8:$A$507,"&gt;="&amp;$B$4,'Usage log'!$A$8:$A$507,"&lt;"&amp;($E$4+1),'Usage log'!$N$8:$N$507,"&lt;&gt;Recorded")&gt;0,"Review entries","Recorded")))</x:f>
        <x:v>No activity</x:v>
      </x:c>
      <x:c r="L22" s="21" t="str">
        <x:f>IF(A22="","",IF(AND(ISNUMBER(J22),E22&gt;0),J22/E22,"n.a."))</x:f>
        <x:v>n.a.</x:v>
      </x:c>
    </x:row>
    <x:row r="23" ht="24" customHeight="1">
      <x:c r="A23" s="2" t="str">
        <x:f>IF('Item setup'!A20="","",'Item setup'!A20)</x:f>
        <x:v>MIC013</x:v>
      </x:c>
      <x:c r="B23" s="2" t="str">
        <x:f>IF('Item setup'!A20="","",'Item setup'!B20)</x:f>
        <x:v>Oxidase discs</x:v>
      </x:c>
      <x:c r="C23" s="2" t="str">
        <x:f>IF('Item setup'!A20="","",'Item setup'!E20)</x:f>
        <x:v>disc</x:v>
      </x:c>
      <x:c r="D23" s="2" t="str">
        <x:f>IF('Item setup'!A20="","",'Item setup'!F20)</x:f>
        <x:v>isolates tested</x:v>
      </x:c>
      <x:c r="E23" s="21" t="n">
        <x:f>IF(A23="","",SUMIFS('Usage log'!$E$8:$E$507,'Usage log'!$B$8:$B$507,$A23,'Usage log'!$A$8:$A$507,"&gt;="&amp;$B$4,'Usage log'!$A$8:$A$507,"&lt;"&amp;($E$4+1),'Usage log'!$D$8:$D$507,"Routine"))</x:f>
        <x:v>0</x:v>
      </x:c>
      <x:c r="F23" s="21" t="n">
        <x:f>IF(A23="","",SUMIFS('Usage log'!$E$8:$E$507,'Usage log'!$B$8:$B$507,$A23,'Usage log'!$A$8:$A$507,"&gt;="&amp;$B$4,'Usage log'!$A$8:$A$507,"&lt;"&amp;($E$4+1),'Usage log'!$D$8:$D$507,"QC"))</x:f>
        <x:v>0</x:v>
      </x:c>
      <x:c r="G23" s="21" t="n">
        <x:f>IF(A23="","",SUMIFS('Usage log'!$E$8:$E$507,'Usage log'!$B$8:$B$507,$A23,'Usage log'!$A$8:$A$507,"&gt;="&amp;$B$4,'Usage log'!$A$8:$A$507,"&lt;"&amp;($E$4+1),'Usage log'!$D$8:$D$507,"Repeat"))</x:f>
        <x:v>0</x:v>
      </x:c>
      <x:c r="H23" s="21" t="n">
        <x:f>IF(A23="","",SUMIFS('Usage log'!$F$8:$F$507,'Usage log'!$B$8:$B$507,$A23,'Usage log'!$A$8:$A$507,"&gt;="&amp;$B$4,'Usage log'!$A$8:$A$507,"&lt;"&amp;($E$4+1)))</x:f>
        <x:v>0</x:v>
      </x:c>
      <x:c r="I23" s="21" t="n">
        <x:f>IF(A23="","",SUMIFS('Usage log'!$F$8:$F$507,'Usage log'!$B$8:$B$507,$A23,'Usage log'!$A$8:$A$507,"&gt;="&amp;$B$4,'Usage log'!$A$8:$A$507,"&lt;"&amp;($E$4+1),'Usage log'!$D$8:$D$507,"Waste"))</x:f>
        <x:v>0</x:v>
      </x:c>
      <x:c r="J23" s="21" t="str">
        <x:f>IF(A23="","",IF(COUNTIFS('Usage log'!$B$8:$B$507,$A23,'Usage log'!$A$8:$A$507,"&gt;="&amp;$B$4,'Usage log'!$A$8:$A$507,"&lt;"&amp;($E$4+1))=0,"",IF(COUNTIFS('Usage log'!$B$8:$B$507,$A23,'Usage log'!$A$8:$A$507,"&gt;="&amp;$B$4,'Usage log'!$A$8:$A$507,"&lt;"&amp;($E$4+1),'Usage log'!$K$8:$K$507,"n.a.")&gt;0,"n.a.",SUMIFS('Usage log'!$K$8:$K$507,'Usage log'!$B$8:$B$507,$A23,'Usage log'!$A$8:$A$507,"&gt;="&amp;$B$4,'Usage log'!$A$8:$A$507,"&lt;"&amp;($E$4+1)))))</x:f>
      </x:c>
      <x:c r="K23" s="22" t="str">
        <x:f>IF(A23="","",IF(COUNTIFS('Usage log'!$B$8:$B$507,$A23,'Usage log'!$A$8:$A$507,"&gt;="&amp;$B$4,'Usage log'!$A$8:$A$507,"&lt;"&amp;($E$4+1))=0,"No activity",IF(COUNTIFS('Usage log'!$B$8:$B$507,$A23,'Usage log'!$A$8:$A$507,"&gt;="&amp;$B$4,'Usage log'!$A$8:$A$507,"&lt;"&amp;($E$4+1),'Usage log'!$N$8:$N$507,"&lt;&gt;Recorded")&gt;0,"Review entries","Recorded")))</x:f>
        <x:v>No activity</x:v>
      </x:c>
      <x:c r="L23" s="21" t="str">
        <x:f>IF(A23="","",IF(AND(ISNUMBER(J23),E23&gt;0),J23/E23,"n.a."))</x:f>
        <x:v>n.a.</x:v>
      </x:c>
    </x:row>
    <x:row r="24" ht="24" customHeight="1">
      <x:c r="A24" s="2" t="str">
        <x:f>IF('Item setup'!A21="","",'Item setup'!A21)</x:f>
        <x:v>MIC014</x:v>
      </x:c>
      <x:c r="B24" s="2" t="str">
        <x:f>IF('Item setup'!A21="","",'Item setup'!B21)</x:f>
        <x:v>Catalase reagent</x:v>
      </x:c>
      <x:c r="C24" s="2" t="str">
        <x:f>IF('Item setup'!A21="","",'Item setup'!E21)</x:f>
        <x:v>mL</x:v>
      </x:c>
      <x:c r="D24" s="2" t="str">
        <x:f>IF('Item setup'!A21="","",'Item setup'!F21)</x:f>
        <x:v>isolates tested</x:v>
      </x:c>
      <x:c r="E24" s="21" t="n">
        <x:f>IF(A24="","",SUMIFS('Usage log'!$E$8:$E$507,'Usage log'!$B$8:$B$507,$A24,'Usage log'!$A$8:$A$507,"&gt;="&amp;$B$4,'Usage log'!$A$8:$A$507,"&lt;"&amp;($E$4+1),'Usage log'!$D$8:$D$507,"Routine"))</x:f>
        <x:v>0</x:v>
      </x:c>
      <x:c r="F24" s="21" t="n">
        <x:f>IF(A24="","",SUMIFS('Usage log'!$E$8:$E$507,'Usage log'!$B$8:$B$507,$A24,'Usage log'!$A$8:$A$507,"&gt;="&amp;$B$4,'Usage log'!$A$8:$A$507,"&lt;"&amp;($E$4+1),'Usage log'!$D$8:$D$507,"QC"))</x:f>
        <x:v>0</x:v>
      </x:c>
      <x:c r="G24" s="21" t="n">
        <x:f>IF(A24="","",SUMIFS('Usage log'!$E$8:$E$507,'Usage log'!$B$8:$B$507,$A24,'Usage log'!$A$8:$A$507,"&gt;="&amp;$B$4,'Usage log'!$A$8:$A$507,"&lt;"&amp;($E$4+1),'Usage log'!$D$8:$D$507,"Repeat"))</x:f>
        <x:v>0</x:v>
      </x:c>
      <x:c r="H24" s="21" t="n">
        <x:f>IF(A24="","",SUMIFS('Usage log'!$F$8:$F$507,'Usage log'!$B$8:$B$507,$A24,'Usage log'!$A$8:$A$507,"&gt;="&amp;$B$4,'Usage log'!$A$8:$A$507,"&lt;"&amp;($E$4+1)))</x:f>
        <x:v>0</x:v>
      </x:c>
      <x:c r="I24" s="21" t="n">
        <x:f>IF(A24="","",SUMIFS('Usage log'!$F$8:$F$507,'Usage log'!$B$8:$B$507,$A24,'Usage log'!$A$8:$A$507,"&gt;="&amp;$B$4,'Usage log'!$A$8:$A$507,"&lt;"&amp;($E$4+1),'Usage log'!$D$8:$D$507,"Waste"))</x:f>
        <x:v>0</x:v>
      </x:c>
      <x:c r="J24" s="21" t="str">
        <x:f>IF(A24="","",IF(COUNTIFS('Usage log'!$B$8:$B$507,$A24,'Usage log'!$A$8:$A$507,"&gt;="&amp;$B$4,'Usage log'!$A$8:$A$507,"&lt;"&amp;($E$4+1))=0,"",IF(COUNTIFS('Usage log'!$B$8:$B$507,$A24,'Usage log'!$A$8:$A$507,"&gt;="&amp;$B$4,'Usage log'!$A$8:$A$507,"&lt;"&amp;($E$4+1),'Usage log'!$K$8:$K$507,"n.a.")&gt;0,"n.a.",SUMIFS('Usage log'!$K$8:$K$507,'Usage log'!$B$8:$B$507,$A24,'Usage log'!$A$8:$A$507,"&gt;="&amp;$B$4,'Usage log'!$A$8:$A$507,"&lt;"&amp;($E$4+1)))))</x:f>
      </x:c>
      <x:c r="K24" s="22" t="str">
        <x:f>IF(A24="","",IF(COUNTIFS('Usage log'!$B$8:$B$507,$A24,'Usage log'!$A$8:$A$507,"&gt;="&amp;$B$4,'Usage log'!$A$8:$A$507,"&lt;"&amp;($E$4+1))=0,"No activity",IF(COUNTIFS('Usage log'!$B$8:$B$507,$A24,'Usage log'!$A$8:$A$507,"&gt;="&amp;$B$4,'Usage log'!$A$8:$A$507,"&lt;"&amp;($E$4+1),'Usage log'!$N$8:$N$507,"&lt;&gt;Recorded")&gt;0,"Review entries","Recorded")))</x:f>
        <x:v>No activity</x:v>
      </x:c>
      <x:c r="L24" s="21" t="str">
        <x:f>IF(A24="","",IF(AND(ISNUMBER(J24),E24&gt;0),J24/E24,"n.a."))</x:f>
        <x:v>n.a.</x:v>
      </x:c>
    </x:row>
    <x:row r="25" ht="24" customHeight="1">
      <x:c r="A25" s="2" t="str">
        <x:f>IF('Item setup'!A22="","",'Item setup'!A22)</x:f>
        <x:v>MIC015</x:v>
      </x:c>
      <x:c r="B25" s="2" t="str">
        <x:f>IF('Item setup'!A22="","",'Item setup'!B22)</x:f>
        <x:v>AST discs: enter agent and potency</x:v>
      </x:c>
      <x:c r="C25" s="2" t="str">
        <x:f>IF('Item setup'!A22="","",'Item setup'!E22)</x:f>
        <x:v>disc</x:v>
      </x:c>
      <x:c r="D25" s="2" t="str">
        <x:f>IF('Item setup'!A22="","",'Item setup'!F22)</x:f>
        <x:v>isolates tested</x:v>
      </x:c>
      <x:c r="E25" s="21" t="n">
        <x:f>IF(A25="","",SUMIFS('Usage log'!$E$8:$E$507,'Usage log'!$B$8:$B$507,$A25,'Usage log'!$A$8:$A$507,"&gt;="&amp;$B$4,'Usage log'!$A$8:$A$507,"&lt;"&amp;($E$4+1),'Usage log'!$D$8:$D$507,"Routine"))</x:f>
        <x:v>0</x:v>
      </x:c>
      <x:c r="F25" s="21" t="n">
        <x:f>IF(A25="","",SUMIFS('Usage log'!$E$8:$E$507,'Usage log'!$B$8:$B$507,$A25,'Usage log'!$A$8:$A$507,"&gt;="&amp;$B$4,'Usage log'!$A$8:$A$507,"&lt;"&amp;($E$4+1),'Usage log'!$D$8:$D$507,"QC"))</x:f>
        <x:v>0</x:v>
      </x:c>
      <x:c r="G25" s="21" t="n">
        <x:f>IF(A25="","",SUMIFS('Usage log'!$E$8:$E$507,'Usage log'!$B$8:$B$507,$A25,'Usage log'!$A$8:$A$507,"&gt;="&amp;$B$4,'Usage log'!$A$8:$A$507,"&lt;"&amp;($E$4+1),'Usage log'!$D$8:$D$507,"Repeat"))</x:f>
        <x:v>0</x:v>
      </x:c>
      <x:c r="H25" s="21" t="n">
        <x:f>IF(A25="","",SUMIFS('Usage log'!$F$8:$F$507,'Usage log'!$B$8:$B$507,$A25,'Usage log'!$A$8:$A$507,"&gt;="&amp;$B$4,'Usage log'!$A$8:$A$507,"&lt;"&amp;($E$4+1)))</x:f>
        <x:v>0</x:v>
      </x:c>
      <x:c r="I25" s="21" t="n">
        <x:f>IF(A25="","",SUMIFS('Usage log'!$F$8:$F$507,'Usage log'!$B$8:$B$507,$A25,'Usage log'!$A$8:$A$507,"&gt;="&amp;$B$4,'Usage log'!$A$8:$A$507,"&lt;"&amp;($E$4+1),'Usage log'!$D$8:$D$507,"Waste"))</x:f>
        <x:v>0</x:v>
      </x:c>
      <x:c r="J25" s="21" t="str">
        <x:f>IF(A25="","",IF(COUNTIFS('Usage log'!$B$8:$B$507,$A25,'Usage log'!$A$8:$A$507,"&gt;="&amp;$B$4,'Usage log'!$A$8:$A$507,"&lt;"&amp;($E$4+1))=0,"",IF(COUNTIFS('Usage log'!$B$8:$B$507,$A25,'Usage log'!$A$8:$A$507,"&gt;="&amp;$B$4,'Usage log'!$A$8:$A$507,"&lt;"&amp;($E$4+1),'Usage log'!$K$8:$K$507,"n.a.")&gt;0,"n.a.",SUMIFS('Usage log'!$K$8:$K$507,'Usage log'!$B$8:$B$507,$A25,'Usage log'!$A$8:$A$507,"&gt;="&amp;$B$4,'Usage log'!$A$8:$A$507,"&lt;"&amp;($E$4+1)))))</x:f>
      </x:c>
      <x:c r="K25" s="22" t="str">
        <x:f>IF(A25="","",IF(COUNTIFS('Usage log'!$B$8:$B$507,$A25,'Usage log'!$A$8:$A$507,"&gt;="&amp;$B$4,'Usage log'!$A$8:$A$507,"&lt;"&amp;($E$4+1))=0,"No activity",IF(COUNTIFS('Usage log'!$B$8:$B$507,$A25,'Usage log'!$A$8:$A$507,"&gt;="&amp;$B$4,'Usage log'!$A$8:$A$507,"&lt;"&amp;($E$4+1),'Usage log'!$N$8:$N$507,"&lt;&gt;Recorded")&gt;0,"Review entries","Recorded")))</x:f>
        <x:v>No activity</x:v>
      </x:c>
      <x:c r="L25" s="21" t="str">
        <x:f>IF(A25="","",IF(AND(ISNUMBER(J25),E25&gt;0),J25/E25,"n.a."))</x:f>
        <x:v>n.a.</x:v>
      </x:c>
    </x:row>
    <x:row r="26" ht="24" customHeight="1">
      <x:c r="A26" s="2" t="str">
        <x:f>IF('Item setup'!A23="","",'Item setup'!A23)</x:f>
        <x:v>MIC016</x:v>
      </x:c>
      <x:c r="B26" s="2" t="str">
        <x:f>IF('Item setup'!A23="","",'Item setup'!B23)</x:f>
        <x:v>Identification panels: enter system</x:v>
      </x:c>
      <x:c r="C26" s="2" t="str">
        <x:f>IF('Item setup'!A23="","",'Item setup'!E23)</x:f>
        <x:v>panel</x:v>
      </x:c>
      <x:c r="D26" s="2" t="str">
        <x:f>IF('Item setup'!A23="","",'Item setup'!F23)</x:f>
        <x:v>isolates identified</x:v>
      </x:c>
      <x:c r="E26" s="21" t="n">
        <x:f>IF(A26="","",SUMIFS('Usage log'!$E$8:$E$507,'Usage log'!$B$8:$B$507,$A26,'Usage log'!$A$8:$A$507,"&gt;="&amp;$B$4,'Usage log'!$A$8:$A$507,"&lt;"&amp;($E$4+1),'Usage log'!$D$8:$D$507,"Routine"))</x:f>
        <x:v>0</x:v>
      </x:c>
      <x:c r="F26" s="21" t="n">
        <x:f>IF(A26="","",SUMIFS('Usage log'!$E$8:$E$507,'Usage log'!$B$8:$B$507,$A26,'Usage log'!$A$8:$A$507,"&gt;="&amp;$B$4,'Usage log'!$A$8:$A$507,"&lt;"&amp;($E$4+1),'Usage log'!$D$8:$D$507,"QC"))</x:f>
        <x:v>0</x:v>
      </x:c>
      <x:c r="G26" s="21" t="n">
        <x:f>IF(A26="","",SUMIFS('Usage log'!$E$8:$E$507,'Usage log'!$B$8:$B$507,$A26,'Usage log'!$A$8:$A$507,"&gt;="&amp;$B$4,'Usage log'!$A$8:$A$507,"&lt;"&amp;($E$4+1),'Usage log'!$D$8:$D$507,"Repeat"))</x:f>
        <x:v>0</x:v>
      </x:c>
      <x:c r="H26" s="21" t="n">
        <x:f>IF(A26="","",SUMIFS('Usage log'!$F$8:$F$507,'Usage log'!$B$8:$B$507,$A26,'Usage log'!$A$8:$A$507,"&gt;="&amp;$B$4,'Usage log'!$A$8:$A$507,"&lt;"&amp;($E$4+1)))</x:f>
        <x:v>0</x:v>
      </x:c>
      <x:c r="I26" s="21" t="n">
        <x:f>IF(A26="","",SUMIFS('Usage log'!$F$8:$F$507,'Usage log'!$B$8:$B$507,$A26,'Usage log'!$A$8:$A$507,"&gt;="&amp;$B$4,'Usage log'!$A$8:$A$507,"&lt;"&amp;($E$4+1),'Usage log'!$D$8:$D$507,"Waste"))</x:f>
        <x:v>0</x:v>
      </x:c>
      <x:c r="J26" s="21" t="str">
        <x:f>IF(A26="","",IF(COUNTIFS('Usage log'!$B$8:$B$507,$A26,'Usage log'!$A$8:$A$507,"&gt;="&amp;$B$4,'Usage log'!$A$8:$A$507,"&lt;"&amp;($E$4+1))=0,"",IF(COUNTIFS('Usage log'!$B$8:$B$507,$A26,'Usage log'!$A$8:$A$507,"&gt;="&amp;$B$4,'Usage log'!$A$8:$A$507,"&lt;"&amp;($E$4+1),'Usage log'!$K$8:$K$507,"n.a.")&gt;0,"n.a.",SUMIFS('Usage log'!$K$8:$K$507,'Usage log'!$B$8:$B$507,$A26,'Usage log'!$A$8:$A$507,"&gt;="&amp;$B$4,'Usage log'!$A$8:$A$507,"&lt;"&amp;($E$4+1)))))</x:f>
      </x:c>
      <x:c r="K26" s="22" t="str">
        <x:f>IF(A26="","",IF(COUNTIFS('Usage log'!$B$8:$B$507,$A26,'Usage log'!$A$8:$A$507,"&gt;="&amp;$B$4,'Usage log'!$A$8:$A$507,"&lt;"&amp;($E$4+1))=0,"No activity",IF(COUNTIFS('Usage log'!$B$8:$B$507,$A26,'Usage log'!$A$8:$A$507,"&gt;="&amp;$B$4,'Usage log'!$A$8:$A$507,"&lt;"&amp;($E$4+1),'Usage log'!$N$8:$N$507,"&lt;&gt;Recorded")&gt;0,"Review entries","Recorded")))</x:f>
        <x:v>No activity</x:v>
      </x:c>
      <x:c r="L26" s="21" t="str">
        <x:f>IF(A26="","",IF(AND(ISNUMBER(J26),E26&gt;0),J26/E26,"n.a."))</x:f>
        <x:v>n.a.</x:v>
      </x:c>
    </x:row>
    <x:row r="27" ht="24" customHeight="1">
      <x:c r="A27" s="2" t="str">
        <x:f>IF('Item setup'!A24="","",'Item setup'!A24)</x:f>
        <x:v>MIC017</x:v>
      </x:c>
      <x:c r="B27" s="2" t="str">
        <x:f>IF('Item setup'!A24="","",'Item setup'!B24)</x:f>
        <x:v>Molecular cartridges: enter assay</x:v>
      </x:c>
      <x:c r="C27" s="2" t="str">
        <x:f>IF('Item setup'!A24="","",'Item setup'!E24)</x:f>
        <x:v>cartridge</x:v>
      </x:c>
      <x:c r="D27" s="2" t="str">
        <x:f>IF('Item setup'!A24="","",'Item setup'!F24)</x:f>
        <x:v>tests run</x:v>
      </x:c>
      <x:c r="E27" s="21" t="n">
        <x:f>IF(A27="","",SUMIFS('Usage log'!$E$8:$E$507,'Usage log'!$B$8:$B$507,$A27,'Usage log'!$A$8:$A$507,"&gt;="&amp;$B$4,'Usage log'!$A$8:$A$507,"&lt;"&amp;($E$4+1),'Usage log'!$D$8:$D$507,"Routine"))</x:f>
        <x:v>0</x:v>
      </x:c>
      <x:c r="F27" s="21" t="n">
        <x:f>IF(A27="","",SUMIFS('Usage log'!$E$8:$E$507,'Usage log'!$B$8:$B$507,$A27,'Usage log'!$A$8:$A$507,"&gt;="&amp;$B$4,'Usage log'!$A$8:$A$507,"&lt;"&amp;($E$4+1),'Usage log'!$D$8:$D$507,"QC"))</x:f>
        <x:v>0</x:v>
      </x:c>
      <x:c r="G27" s="21" t="n">
        <x:f>IF(A27="","",SUMIFS('Usage log'!$E$8:$E$507,'Usage log'!$B$8:$B$507,$A27,'Usage log'!$A$8:$A$507,"&gt;="&amp;$B$4,'Usage log'!$A$8:$A$507,"&lt;"&amp;($E$4+1),'Usage log'!$D$8:$D$507,"Repeat"))</x:f>
        <x:v>0</x:v>
      </x:c>
      <x:c r="H27" s="21" t="n">
        <x:f>IF(A27="","",SUMIFS('Usage log'!$F$8:$F$507,'Usage log'!$B$8:$B$507,$A27,'Usage log'!$A$8:$A$507,"&gt;="&amp;$B$4,'Usage log'!$A$8:$A$507,"&lt;"&amp;($E$4+1)))</x:f>
        <x:v>0</x:v>
      </x:c>
      <x:c r="I27" s="21" t="n">
        <x:f>IF(A27="","",SUMIFS('Usage log'!$F$8:$F$507,'Usage log'!$B$8:$B$507,$A27,'Usage log'!$A$8:$A$507,"&gt;="&amp;$B$4,'Usage log'!$A$8:$A$507,"&lt;"&amp;($E$4+1),'Usage log'!$D$8:$D$507,"Waste"))</x:f>
        <x:v>0</x:v>
      </x:c>
      <x:c r="J27" s="21" t="str">
        <x:f>IF(A27="","",IF(COUNTIFS('Usage log'!$B$8:$B$507,$A27,'Usage log'!$A$8:$A$507,"&gt;="&amp;$B$4,'Usage log'!$A$8:$A$507,"&lt;"&amp;($E$4+1))=0,"",IF(COUNTIFS('Usage log'!$B$8:$B$507,$A27,'Usage log'!$A$8:$A$507,"&gt;="&amp;$B$4,'Usage log'!$A$8:$A$507,"&lt;"&amp;($E$4+1),'Usage log'!$K$8:$K$507,"n.a.")&gt;0,"n.a.",SUMIFS('Usage log'!$K$8:$K$507,'Usage log'!$B$8:$B$507,$A27,'Usage log'!$A$8:$A$507,"&gt;="&amp;$B$4,'Usage log'!$A$8:$A$507,"&lt;"&amp;($E$4+1)))))</x:f>
      </x:c>
      <x:c r="K27" s="22" t="str">
        <x:f>IF(A27="","",IF(COUNTIFS('Usage log'!$B$8:$B$507,$A27,'Usage log'!$A$8:$A$507,"&gt;="&amp;$B$4,'Usage log'!$A$8:$A$507,"&lt;"&amp;($E$4+1))=0,"No activity",IF(COUNTIFS('Usage log'!$B$8:$B$507,$A27,'Usage log'!$A$8:$A$507,"&gt;="&amp;$B$4,'Usage log'!$A$8:$A$507,"&lt;"&amp;($E$4+1),'Usage log'!$N$8:$N$507,"&lt;&gt;Recorded")&gt;0,"Review entries","Recorded")))</x:f>
        <x:v>No activity</x:v>
      </x:c>
      <x:c r="L27" s="21" t="str">
        <x:f>IF(A27="","",IF(AND(ISNUMBER(J27),E27&gt;0),J27/E27,"n.a."))</x:f>
        <x:v>n.a.</x:v>
      </x:c>
    </x:row>
    <x:row r="28" ht="24" customHeight="1">
      <x:c r="A28" s="2" t="str">
        <x:f>IF('Item setup'!A25="","",'Item setup'!A25)</x:f>
        <x:v>MIC018</x:v>
      </x:c>
      <x:c r="B28" s="2" t="str">
        <x:f>IF('Item setup'!A25="","",'Item setup'!B25)</x:f>
        <x:v>Mueller-Hinton medium, dehydrated</x:v>
      </x:c>
      <x:c r="C28" s="2" t="str">
        <x:f>IF('Item setup'!A25="","",'Item setup'!E25)</x:f>
        <x:v>g</x:v>
      </x:c>
      <x:c r="D28" s="2" t="str">
        <x:f>IF('Item setup'!A25="","",'Item setup'!F25)</x:f>
        <x:v>batches prepared</x:v>
      </x:c>
      <x:c r="E28" s="21" t="n">
        <x:f>IF(A28="","",SUMIFS('Usage log'!$E$8:$E$507,'Usage log'!$B$8:$B$507,$A28,'Usage log'!$A$8:$A$507,"&gt;="&amp;$B$4,'Usage log'!$A$8:$A$507,"&lt;"&amp;($E$4+1),'Usage log'!$D$8:$D$507,"Routine"))</x:f>
        <x:v>0</x:v>
      </x:c>
      <x:c r="F28" s="21" t="n">
        <x:f>IF(A28="","",SUMIFS('Usage log'!$E$8:$E$507,'Usage log'!$B$8:$B$507,$A28,'Usage log'!$A$8:$A$507,"&gt;="&amp;$B$4,'Usage log'!$A$8:$A$507,"&lt;"&amp;($E$4+1),'Usage log'!$D$8:$D$507,"QC"))</x:f>
        <x:v>0</x:v>
      </x:c>
      <x:c r="G28" s="21" t="n">
        <x:f>IF(A28="","",SUMIFS('Usage log'!$E$8:$E$507,'Usage log'!$B$8:$B$507,$A28,'Usage log'!$A$8:$A$507,"&gt;="&amp;$B$4,'Usage log'!$A$8:$A$507,"&lt;"&amp;($E$4+1),'Usage log'!$D$8:$D$507,"Repeat"))</x:f>
        <x:v>0</x:v>
      </x:c>
      <x:c r="H28" s="21" t="n">
        <x:f>IF(A28="","",SUMIFS('Usage log'!$F$8:$F$507,'Usage log'!$B$8:$B$507,$A28,'Usage log'!$A$8:$A$507,"&gt;="&amp;$B$4,'Usage log'!$A$8:$A$507,"&lt;"&amp;($E$4+1)))</x:f>
        <x:v>0</x:v>
      </x:c>
      <x:c r="I28" s="21" t="n">
        <x:f>IF(A28="","",SUMIFS('Usage log'!$F$8:$F$507,'Usage log'!$B$8:$B$507,$A28,'Usage log'!$A$8:$A$507,"&gt;="&amp;$B$4,'Usage log'!$A$8:$A$507,"&lt;"&amp;($E$4+1),'Usage log'!$D$8:$D$507,"Waste"))</x:f>
        <x:v>0</x:v>
      </x:c>
      <x:c r="J28" s="21" t="str">
        <x:f>IF(A28="","",IF(COUNTIFS('Usage log'!$B$8:$B$507,$A28,'Usage log'!$A$8:$A$507,"&gt;="&amp;$B$4,'Usage log'!$A$8:$A$507,"&lt;"&amp;($E$4+1))=0,"",IF(COUNTIFS('Usage log'!$B$8:$B$507,$A28,'Usage log'!$A$8:$A$507,"&gt;="&amp;$B$4,'Usage log'!$A$8:$A$507,"&lt;"&amp;($E$4+1),'Usage log'!$K$8:$K$507,"n.a.")&gt;0,"n.a.",SUMIFS('Usage log'!$K$8:$K$507,'Usage log'!$B$8:$B$507,$A28,'Usage log'!$A$8:$A$507,"&gt;="&amp;$B$4,'Usage log'!$A$8:$A$507,"&lt;"&amp;($E$4+1)))))</x:f>
      </x:c>
      <x:c r="K28" s="22" t="str">
        <x:f>IF(A28="","",IF(COUNTIFS('Usage log'!$B$8:$B$507,$A28,'Usage log'!$A$8:$A$507,"&gt;="&amp;$B$4,'Usage log'!$A$8:$A$507,"&lt;"&amp;($E$4+1))=0,"No activity",IF(COUNTIFS('Usage log'!$B$8:$B$507,$A28,'Usage log'!$A$8:$A$507,"&gt;="&amp;$B$4,'Usage log'!$A$8:$A$507,"&lt;"&amp;($E$4+1),'Usage log'!$N$8:$N$507,"&lt;&gt;Recorded")&gt;0,"Review entries","Recorded")))</x:f>
        <x:v>No activity</x:v>
      </x:c>
      <x:c r="L28" s="21" t="str">
        <x:f>IF(A28="","",IF(AND(ISNUMBER(J28),E28&gt;0),J28/E28,"n.a."))</x:f>
        <x:v>n.a.</x:v>
      </x:c>
    </x:row>
    <x:row r="29" ht="24" customHeight="1">
      <x:c r="A29" s="2" t="str">
        <x:f>IF('Item setup'!A26="","",'Item setup'!A26)</x:f>
        <x:v>MIC019</x:v>
      </x:c>
      <x:c r="B29" s="2" t="str">
        <x:f>IF('Item setup'!A26="","",'Item setup'!B26)</x:f>
        <x:v>MacConkey agar, dehydrated</x:v>
      </x:c>
      <x:c r="C29" s="2" t="str">
        <x:f>IF('Item setup'!A26="","",'Item setup'!E26)</x:f>
        <x:v>g</x:v>
      </x:c>
      <x:c r="D29" s="2" t="str">
        <x:f>IF('Item setup'!A26="","",'Item setup'!F26)</x:f>
        <x:v>batches prepared</x:v>
      </x:c>
      <x:c r="E29" s="21" t="n">
        <x:f>IF(A29="","",SUMIFS('Usage log'!$E$8:$E$507,'Usage log'!$B$8:$B$507,$A29,'Usage log'!$A$8:$A$507,"&gt;="&amp;$B$4,'Usage log'!$A$8:$A$507,"&lt;"&amp;($E$4+1),'Usage log'!$D$8:$D$507,"Routine"))</x:f>
        <x:v>0</x:v>
      </x:c>
      <x:c r="F29" s="21" t="n">
        <x:f>IF(A29="","",SUMIFS('Usage log'!$E$8:$E$507,'Usage log'!$B$8:$B$507,$A29,'Usage log'!$A$8:$A$507,"&gt;="&amp;$B$4,'Usage log'!$A$8:$A$507,"&lt;"&amp;($E$4+1),'Usage log'!$D$8:$D$507,"QC"))</x:f>
        <x:v>0</x:v>
      </x:c>
      <x:c r="G29" s="21" t="n">
        <x:f>IF(A29="","",SUMIFS('Usage log'!$E$8:$E$507,'Usage log'!$B$8:$B$507,$A29,'Usage log'!$A$8:$A$507,"&gt;="&amp;$B$4,'Usage log'!$A$8:$A$507,"&lt;"&amp;($E$4+1),'Usage log'!$D$8:$D$507,"Repeat"))</x:f>
        <x:v>0</x:v>
      </x:c>
      <x:c r="H29" s="21" t="n">
        <x:f>IF(A29="","",SUMIFS('Usage log'!$F$8:$F$507,'Usage log'!$B$8:$B$507,$A29,'Usage log'!$A$8:$A$507,"&gt;="&amp;$B$4,'Usage log'!$A$8:$A$507,"&lt;"&amp;($E$4+1)))</x:f>
        <x:v>0</x:v>
      </x:c>
      <x:c r="I29" s="21" t="n">
        <x:f>IF(A29="","",SUMIFS('Usage log'!$F$8:$F$507,'Usage log'!$B$8:$B$507,$A29,'Usage log'!$A$8:$A$507,"&gt;="&amp;$B$4,'Usage log'!$A$8:$A$507,"&lt;"&amp;($E$4+1),'Usage log'!$D$8:$D$507,"Waste"))</x:f>
        <x:v>0</x:v>
      </x:c>
      <x:c r="J29" s="21" t="str">
        <x:f>IF(A29="","",IF(COUNTIFS('Usage log'!$B$8:$B$507,$A29,'Usage log'!$A$8:$A$507,"&gt;="&amp;$B$4,'Usage log'!$A$8:$A$507,"&lt;"&amp;($E$4+1))=0,"",IF(COUNTIFS('Usage log'!$B$8:$B$507,$A29,'Usage log'!$A$8:$A$507,"&gt;="&amp;$B$4,'Usage log'!$A$8:$A$507,"&lt;"&amp;($E$4+1),'Usage log'!$K$8:$K$507,"n.a.")&gt;0,"n.a.",SUMIFS('Usage log'!$K$8:$K$507,'Usage log'!$B$8:$B$507,$A29,'Usage log'!$A$8:$A$507,"&gt;="&amp;$B$4,'Usage log'!$A$8:$A$507,"&lt;"&amp;($E$4+1)))))</x:f>
      </x:c>
      <x:c r="K29" s="22" t="str">
        <x:f>IF(A29="","",IF(COUNTIFS('Usage log'!$B$8:$B$507,$A29,'Usage log'!$A$8:$A$507,"&gt;="&amp;$B$4,'Usage log'!$A$8:$A$507,"&lt;"&amp;($E$4+1))=0,"No activity",IF(COUNTIFS('Usage log'!$B$8:$B$507,$A29,'Usage log'!$A$8:$A$507,"&gt;="&amp;$B$4,'Usage log'!$A$8:$A$507,"&lt;"&amp;($E$4+1),'Usage log'!$N$8:$N$507,"&lt;&gt;Recorded")&gt;0,"Review entries","Recorded")))</x:f>
        <x:v>No activity</x:v>
      </x:c>
      <x:c r="L29" s="21" t="str">
        <x:f>IF(A29="","",IF(AND(ISNUMBER(J29),E29&gt;0),J29/E29,"n.a."))</x:f>
        <x:v>n.a.</x:v>
      </x:c>
    </x:row>
    <x:row r="30" ht="24" customHeight="1">
      <x:c r="A30" s="2" t="str">
        <x:f>IF('Item setup'!A27="","",'Item setup'!A27)</x:f>
        <x:v>MIC020</x:v>
      </x:c>
      <x:c r="B30" s="2" t="str">
        <x:f>IF('Item setup'!A27="","",'Item setup'!B27)</x:f>
        <x:v>Sterile inoculating loops</x:v>
      </x:c>
      <x:c r="C30" s="2" t="str">
        <x:f>IF('Item setup'!A27="","",'Item setup'!E27)</x:f>
        <x:v>loop</x:v>
      </x:c>
      <x:c r="D30" s="2" t="str">
        <x:f>IF('Item setup'!A27="","",'Item setup'!F27)</x:f>
        <x:v>cultures processed</x:v>
      </x:c>
      <x:c r="E30" s="21" t="n">
        <x:f>IF(A30="","",SUMIFS('Usage log'!$E$8:$E$507,'Usage log'!$B$8:$B$507,$A30,'Usage log'!$A$8:$A$507,"&gt;="&amp;$B$4,'Usage log'!$A$8:$A$507,"&lt;"&amp;($E$4+1),'Usage log'!$D$8:$D$507,"Routine"))</x:f>
        <x:v>0</x:v>
      </x:c>
      <x:c r="F30" s="21" t="n">
        <x:f>IF(A30="","",SUMIFS('Usage log'!$E$8:$E$507,'Usage log'!$B$8:$B$507,$A30,'Usage log'!$A$8:$A$507,"&gt;="&amp;$B$4,'Usage log'!$A$8:$A$507,"&lt;"&amp;($E$4+1),'Usage log'!$D$8:$D$507,"QC"))</x:f>
        <x:v>0</x:v>
      </x:c>
      <x:c r="G30" s="21" t="n">
        <x:f>IF(A30="","",SUMIFS('Usage log'!$E$8:$E$507,'Usage log'!$B$8:$B$507,$A30,'Usage log'!$A$8:$A$507,"&gt;="&amp;$B$4,'Usage log'!$A$8:$A$507,"&lt;"&amp;($E$4+1),'Usage log'!$D$8:$D$507,"Repeat"))</x:f>
        <x:v>0</x:v>
      </x:c>
      <x:c r="H30" s="21" t="n">
        <x:f>IF(A30="","",SUMIFS('Usage log'!$F$8:$F$507,'Usage log'!$B$8:$B$507,$A30,'Usage log'!$A$8:$A$507,"&gt;="&amp;$B$4,'Usage log'!$A$8:$A$507,"&lt;"&amp;($E$4+1)))</x:f>
        <x:v>0</x:v>
      </x:c>
      <x:c r="I30" s="21" t="n">
        <x:f>IF(A30="","",SUMIFS('Usage log'!$F$8:$F$507,'Usage log'!$B$8:$B$507,$A30,'Usage log'!$A$8:$A$507,"&gt;="&amp;$B$4,'Usage log'!$A$8:$A$507,"&lt;"&amp;($E$4+1),'Usage log'!$D$8:$D$507,"Waste"))</x:f>
        <x:v>0</x:v>
      </x:c>
      <x:c r="J30" s="21" t="str">
        <x:f>IF(A30="","",IF(COUNTIFS('Usage log'!$B$8:$B$507,$A30,'Usage log'!$A$8:$A$507,"&gt;="&amp;$B$4,'Usage log'!$A$8:$A$507,"&lt;"&amp;($E$4+1))=0,"",IF(COUNTIFS('Usage log'!$B$8:$B$507,$A30,'Usage log'!$A$8:$A$507,"&gt;="&amp;$B$4,'Usage log'!$A$8:$A$507,"&lt;"&amp;($E$4+1),'Usage log'!$K$8:$K$507,"n.a.")&gt;0,"n.a.",SUMIFS('Usage log'!$K$8:$K$507,'Usage log'!$B$8:$B$507,$A30,'Usage log'!$A$8:$A$507,"&gt;="&amp;$B$4,'Usage log'!$A$8:$A$507,"&lt;"&amp;($E$4+1)))))</x:f>
      </x:c>
      <x:c r="K30" s="22" t="str">
        <x:f>IF(A30="","",IF(COUNTIFS('Usage log'!$B$8:$B$507,$A30,'Usage log'!$A$8:$A$507,"&gt;="&amp;$B$4,'Usage log'!$A$8:$A$507,"&lt;"&amp;($E$4+1))=0,"No activity",IF(COUNTIFS('Usage log'!$B$8:$B$507,$A30,'Usage log'!$A$8:$A$507,"&gt;="&amp;$B$4,'Usage log'!$A$8:$A$507,"&lt;"&amp;($E$4+1),'Usage log'!$N$8:$N$507,"&lt;&gt;Recorded")&gt;0,"Review entries","Recorded")))</x:f>
        <x:v>No activity</x:v>
      </x:c>
      <x:c r="L30" s="21" t="str">
        <x:f>IF(A30="","",IF(AND(ISNUMBER(J30),E30&gt;0),J30/E30,"n.a."))</x:f>
        <x:v>n.a.</x:v>
      </x:c>
    </x:row>
    <x:row r="31" ht="24" customHeight="1">
      <x:c r="A31" s="2" t="str">
        <x:f>IF('Item setup'!A28="","",'Item setup'!A28)</x:f>
      </x:c>
      <x:c r="B31" s="2" t="str">
        <x:f>IF('Item setup'!A28="","",'Item setup'!B28)</x:f>
      </x:c>
      <x:c r="C31" s="2" t="str">
        <x:f>IF('Item setup'!A28="","",'Item setup'!E28)</x:f>
      </x:c>
      <x:c r="D31" s="2" t="str">
        <x:f>IF('Item setup'!A28="","",'Item setup'!F28)</x:f>
      </x:c>
      <x:c r="E31" s="21" t="str">
        <x:f>IF(A31="","",SUMIFS('Usage log'!$E$8:$E$507,'Usage log'!$B$8:$B$507,$A31,'Usage log'!$A$8:$A$507,"&gt;="&amp;$B$4,'Usage log'!$A$8:$A$507,"&lt;"&amp;($E$4+1),'Usage log'!$D$8:$D$507,"Routine"))</x:f>
      </x:c>
      <x:c r="F31" s="21" t="str">
        <x:f>IF(A31="","",SUMIFS('Usage log'!$E$8:$E$507,'Usage log'!$B$8:$B$507,$A31,'Usage log'!$A$8:$A$507,"&gt;="&amp;$B$4,'Usage log'!$A$8:$A$507,"&lt;"&amp;($E$4+1),'Usage log'!$D$8:$D$507,"QC"))</x:f>
      </x:c>
      <x:c r="G31" s="21" t="str">
        <x:f>IF(A31="","",SUMIFS('Usage log'!$E$8:$E$507,'Usage log'!$B$8:$B$507,$A31,'Usage log'!$A$8:$A$507,"&gt;="&amp;$B$4,'Usage log'!$A$8:$A$507,"&lt;"&amp;($E$4+1),'Usage log'!$D$8:$D$507,"Repeat"))</x:f>
      </x:c>
      <x:c r="H31" s="21" t="str">
        <x:f>IF(A31="","",SUMIFS('Usage log'!$F$8:$F$507,'Usage log'!$B$8:$B$507,$A31,'Usage log'!$A$8:$A$507,"&gt;="&amp;$B$4,'Usage log'!$A$8:$A$507,"&lt;"&amp;($E$4+1)))</x:f>
      </x:c>
      <x:c r="I31" s="21" t="str">
        <x:f>IF(A31="","",SUMIFS('Usage log'!$F$8:$F$507,'Usage log'!$B$8:$B$507,$A31,'Usage log'!$A$8:$A$507,"&gt;="&amp;$B$4,'Usage log'!$A$8:$A$507,"&lt;"&amp;($E$4+1),'Usage log'!$D$8:$D$507,"Waste"))</x:f>
      </x:c>
      <x:c r="J31" s="21" t="str">
        <x:f>IF(A31="","",IF(COUNTIFS('Usage log'!$B$8:$B$507,$A31,'Usage log'!$A$8:$A$507,"&gt;="&amp;$B$4,'Usage log'!$A$8:$A$507,"&lt;"&amp;($E$4+1))=0,"",IF(COUNTIFS('Usage log'!$B$8:$B$507,$A31,'Usage log'!$A$8:$A$507,"&gt;="&amp;$B$4,'Usage log'!$A$8:$A$507,"&lt;"&amp;($E$4+1),'Usage log'!$K$8:$K$507,"n.a.")&gt;0,"n.a.",SUMIFS('Usage log'!$K$8:$K$507,'Usage log'!$B$8:$B$507,$A31,'Usage log'!$A$8:$A$507,"&gt;="&amp;$B$4,'Usage log'!$A$8:$A$507,"&lt;"&amp;($E$4+1)))))</x:f>
      </x:c>
      <x:c r="K31" s="22" t="str">
        <x:f>IF(A31="","",IF(COUNTIFS('Usage log'!$B$8:$B$507,$A31,'Usage log'!$A$8:$A$507,"&gt;="&amp;$B$4,'Usage log'!$A$8:$A$507,"&lt;"&amp;($E$4+1))=0,"No activity",IF(COUNTIFS('Usage log'!$B$8:$B$507,$A31,'Usage log'!$A$8:$A$507,"&gt;="&amp;$B$4,'Usage log'!$A$8:$A$507,"&lt;"&amp;($E$4+1),'Usage log'!$N$8:$N$507,"&lt;&gt;Recorded")&gt;0,"Review entries","Recorded")))</x:f>
      </x:c>
      <x:c r="L31" s="21" t="str">
        <x:f>IF(A31="","",IF(AND(ISNUMBER(J31),E31&gt;0),J31/E31,"n.a."))</x:f>
      </x:c>
    </x:row>
    <x:row r="32" ht="24" customHeight="1">
      <x:c r="A32" s="2" t="str">
        <x:f>IF('Item setup'!A29="","",'Item setup'!A29)</x:f>
      </x:c>
      <x:c r="B32" s="2" t="str">
        <x:f>IF('Item setup'!A29="","",'Item setup'!B29)</x:f>
      </x:c>
      <x:c r="C32" s="2" t="str">
        <x:f>IF('Item setup'!A29="","",'Item setup'!E29)</x:f>
      </x:c>
      <x:c r="D32" s="2" t="str">
        <x:f>IF('Item setup'!A29="","",'Item setup'!F29)</x:f>
      </x:c>
      <x:c r="E32" s="21" t="str">
        <x:f>IF(A32="","",SUMIFS('Usage log'!$E$8:$E$507,'Usage log'!$B$8:$B$507,$A32,'Usage log'!$A$8:$A$507,"&gt;="&amp;$B$4,'Usage log'!$A$8:$A$507,"&lt;"&amp;($E$4+1),'Usage log'!$D$8:$D$507,"Routine"))</x:f>
      </x:c>
      <x:c r="F32" s="21" t="str">
        <x:f>IF(A32="","",SUMIFS('Usage log'!$E$8:$E$507,'Usage log'!$B$8:$B$507,$A32,'Usage log'!$A$8:$A$507,"&gt;="&amp;$B$4,'Usage log'!$A$8:$A$507,"&lt;"&amp;($E$4+1),'Usage log'!$D$8:$D$507,"QC"))</x:f>
      </x:c>
      <x:c r="G32" s="21" t="str">
        <x:f>IF(A32="","",SUMIFS('Usage log'!$E$8:$E$507,'Usage log'!$B$8:$B$507,$A32,'Usage log'!$A$8:$A$507,"&gt;="&amp;$B$4,'Usage log'!$A$8:$A$507,"&lt;"&amp;($E$4+1),'Usage log'!$D$8:$D$507,"Repeat"))</x:f>
      </x:c>
      <x:c r="H32" s="21" t="str">
        <x:f>IF(A32="","",SUMIFS('Usage log'!$F$8:$F$507,'Usage log'!$B$8:$B$507,$A32,'Usage log'!$A$8:$A$507,"&gt;="&amp;$B$4,'Usage log'!$A$8:$A$507,"&lt;"&amp;($E$4+1)))</x:f>
      </x:c>
      <x:c r="I32" s="21" t="str">
        <x:f>IF(A32="","",SUMIFS('Usage log'!$F$8:$F$507,'Usage log'!$B$8:$B$507,$A32,'Usage log'!$A$8:$A$507,"&gt;="&amp;$B$4,'Usage log'!$A$8:$A$507,"&lt;"&amp;($E$4+1),'Usage log'!$D$8:$D$507,"Waste"))</x:f>
      </x:c>
      <x:c r="J32" s="21" t="str">
        <x:f>IF(A32="","",IF(COUNTIFS('Usage log'!$B$8:$B$507,$A32,'Usage log'!$A$8:$A$507,"&gt;="&amp;$B$4,'Usage log'!$A$8:$A$507,"&lt;"&amp;($E$4+1))=0,"",IF(COUNTIFS('Usage log'!$B$8:$B$507,$A32,'Usage log'!$A$8:$A$507,"&gt;="&amp;$B$4,'Usage log'!$A$8:$A$507,"&lt;"&amp;($E$4+1),'Usage log'!$K$8:$K$507,"n.a.")&gt;0,"n.a.",SUMIFS('Usage log'!$K$8:$K$507,'Usage log'!$B$8:$B$507,$A32,'Usage log'!$A$8:$A$507,"&gt;="&amp;$B$4,'Usage log'!$A$8:$A$507,"&lt;"&amp;($E$4+1)))))</x:f>
      </x:c>
      <x:c r="K32" s="22" t="str">
        <x:f>IF(A32="","",IF(COUNTIFS('Usage log'!$B$8:$B$507,$A32,'Usage log'!$A$8:$A$507,"&gt;="&amp;$B$4,'Usage log'!$A$8:$A$507,"&lt;"&amp;($E$4+1))=0,"No activity",IF(COUNTIFS('Usage log'!$B$8:$B$507,$A32,'Usage log'!$A$8:$A$507,"&gt;="&amp;$B$4,'Usage log'!$A$8:$A$507,"&lt;"&amp;($E$4+1),'Usage log'!$N$8:$N$507,"&lt;&gt;Recorded")&gt;0,"Review entries","Recorded")))</x:f>
      </x:c>
      <x:c r="L32" s="21" t="str">
        <x:f>IF(A32="","",IF(AND(ISNUMBER(J32),E32&gt;0),J32/E32,"n.a."))</x:f>
      </x:c>
    </x:row>
    <x:row r="33" ht="24" customHeight="1">
      <x:c r="A33" s="2" t="str">
        <x:f>IF('Item setup'!A30="","",'Item setup'!A30)</x:f>
      </x:c>
      <x:c r="B33" s="2" t="str">
        <x:f>IF('Item setup'!A30="","",'Item setup'!B30)</x:f>
      </x:c>
      <x:c r="C33" s="2" t="str">
        <x:f>IF('Item setup'!A30="","",'Item setup'!E30)</x:f>
      </x:c>
      <x:c r="D33" s="2" t="str">
        <x:f>IF('Item setup'!A30="","",'Item setup'!F30)</x:f>
      </x:c>
      <x:c r="E33" s="21" t="str">
        <x:f>IF(A33="","",SUMIFS('Usage log'!$E$8:$E$507,'Usage log'!$B$8:$B$507,$A33,'Usage log'!$A$8:$A$507,"&gt;="&amp;$B$4,'Usage log'!$A$8:$A$507,"&lt;"&amp;($E$4+1),'Usage log'!$D$8:$D$507,"Routine"))</x:f>
      </x:c>
      <x:c r="F33" s="21" t="str">
        <x:f>IF(A33="","",SUMIFS('Usage log'!$E$8:$E$507,'Usage log'!$B$8:$B$507,$A33,'Usage log'!$A$8:$A$507,"&gt;="&amp;$B$4,'Usage log'!$A$8:$A$507,"&lt;"&amp;($E$4+1),'Usage log'!$D$8:$D$507,"QC"))</x:f>
      </x:c>
      <x:c r="G33" s="21" t="str">
        <x:f>IF(A33="","",SUMIFS('Usage log'!$E$8:$E$507,'Usage log'!$B$8:$B$507,$A33,'Usage log'!$A$8:$A$507,"&gt;="&amp;$B$4,'Usage log'!$A$8:$A$507,"&lt;"&amp;($E$4+1),'Usage log'!$D$8:$D$507,"Repeat"))</x:f>
      </x:c>
      <x:c r="H33" s="21" t="str">
        <x:f>IF(A33="","",SUMIFS('Usage log'!$F$8:$F$507,'Usage log'!$B$8:$B$507,$A33,'Usage log'!$A$8:$A$507,"&gt;="&amp;$B$4,'Usage log'!$A$8:$A$507,"&lt;"&amp;($E$4+1)))</x:f>
      </x:c>
      <x:c r="I33" s="21" t="str">
        <x:f>IF(A33="","",SUMIFS('Usage log'!$F$8:$F$507,'Usage log'!$B$8:$B$507,$A33,'Usage log'!$A$8:$A$507,"&gt;="&amp;$B$4,'Usage log'!$A$8:$A$507,"&lt;"&amp;($E$4+1),'Usage log'!$D$8:$D$507,"Waste"))</x:f>
      </x:c>
      <x:c r="J33" s="21" t="str">
        <x:f>IF(A33="","",IF(COUNTIFS('Usage log'!$B$8:$B$507,$A33,'Usage log'!$A$8:$A$507,"&gt;="&amp;$B$4,'Usage log'!$A$8:$A$507,"&lt;"&amp;($E$4+1))=0,"",IF(COUNTIFS('Usage log'!$B$8:$B$507,$A33,'Usage log'!$A$8:$A$507,"&gt;="&amp;$B$4,'Usage log'!$A$8:$A$507,"&lt;"&amp;($E$4+1),'Usage log'!$K$8:$K$507,"n.a.")&gt;0,"n.a.",SUMIFS('Usage log'!$K$8:$K$507,'Usage log'!$B$8:$B$507,$A33,'Usage log'!$A$8:$A$507,"&gt;="&amp;$B$4,'Usage log'!$A$8:$A$507,"&lt;"&amp;($E$4+1)))))</x:f>
      </x:c>
      <x:c r="K33" s="22" t="str">
        <x:f>IF(A33="","",IF(COUNTIFS('Usage log'!$B$8:$B$507,$A33,'Usage log'!$A$8:$A$507,"&gt;="&amp;$B$4,'Usage log'!$A$8:$A$507,"&lt;"&amp;($E$4+1))=0,"No activity",IF(COUNTIFS('Usage log'!$B$8:$B$507,$A33,'Usage log'!$A$8:$A$507,"&gt;="&amp;$B$4,'Usage log'!$A$8:$A$507,"&lt;"&amp;($E$4+1),'Usage log'!$N$8:$N$507,"&lt;&gt;Recorded")&gt;0,"Review entries","Recorded")))</x:f>
      </x:c>
      <x:c r="L33" s="21" t="str">
        <x:f>IF(A33="","",IF(AND(ISNUMBER(J33),E33&gt;0),J33/E33,"n.a."))</x:f>
      </x:c>
    </x:row>
    <x:row r="34" ht="24" customHeight="1">
      <x:c r="A34" s="2" t="str">
        <x:f>IF('Item setup'!A31="","",'Item setup'!A31)</x:f>
      </x:c>
      <x:c r="B34" s="2" t="str">
        <x:f>IF('Item setup'!A31="","",'Item setup'!B31)</x:f>
      </x:c>
      <x:c r="C34" s="2" t="str">
        <x:f>IF('Item setup'!A31="","",'Item setup'!E31)</x:f>
      </x:c>
      <x:c r="D34" s="2" t="str">
        <x:f>IF('Item setup'!A31="","",'Item setup'!F31)</x:f>
      </x:c>
      <x:c r="E34" s="21" t="str">
        <x:f>IF(A34="","",SUMIFS('Usage log'!$E$8:$E$507,'Usage log'!$B$8:$B$507,$A34,'Usage log'!$A$8:$A$507,"&gt;="&amp;$B$4,'Usage log'!$A$8:$A$507,"&lt;"&amp;($E$4+1),'Usage log'!$D$8:$D$507,"Routine"))</x:f>
      </x:c>
      <x:c r="F34" s="21" t="str">
        <x:f>IF(A34="","",SUMIFS('Usage log'!$E$8:$E$507,'Usage log'!$B$8:$B$507,$A34,'Usage log'!$A$8:$A$507,"&gt;="&amp;$B$4,'Usage log'!$A$8:$A$507,"&lt;"&amp;($E$4+1),'Usage log'!$D$8:$D$507,"QC"))</x:f>
      </x:c>
      <x:c r="G34" s="21" t="str">
        <x:f>IF(A34="","",SUMIFS('Usage log'!$E$8:$E$507,'Usage log'!$B$8:$B$507,$A34,'Usage log'!$A$8:$A$507,"&gt;="&amp;$B$4,'Usage log'!$A$8:$A$507,"&lt;"&amp;($E$4+1),'Usage log'!$D$8:$D$507,"Repeat"))</x:f>
      </x:c>
      <x:c r="H34" s="21" t="str">
        <x:f>IF(A34="","",SUMIFS('Usage log'!$F$8:$F$507,'Usage log'!$B$8:$B$507,$A34,'Usage log'!$A$8:$A$507,"&gt;="&amp;$B$4,'Usage log'!$A$8:$A$507,"&lt;"&amp;($E$4+1)))</x:f>
      </x:c>
      <x:c r="I34" s="21" t="str">
        <x:f>IF(A34="","",SUMIFS('Usage log'!$F$8:$F$507,'Usage log'!$B$8:$B$507,$A34,'Usage log'!$A$8:$A$507,"&gt;="&amp;$B$4,'Usage log'!$A$8:$A$507,"&lt;"&amp;($E$4+1),'Usage log'!$D$8:$D$507,"Waste"))</x:f>
      </x:c>
      <x:c r="J34" s="21" t="str">
        <x:f>IF(A34="","",IF(COUNTIFS('Usage log'!$B$8:$B$507,$A34,'Usage log'!$A$8:$A$507,"&gt;="&amp;$B$4,'Usage log'!$A$8:$A$507,"&lt;"&amp;($E$4+1))=0,"",IF(COUNTIFS('Usage log'!$B$8:$B$507,$A34,'Usage log'!$A$8:$A$507,"&gt;="&amp;$B$4,'Usage log'!$A$8:$A$507,"&lt;"&amp;($E$4+1),'Usage log'!$K$8:$K$507,"n.a.")&gt;0,"n.a.",SUMIFS('Usage log'!$K$8:$K$507,'Usage log'!$B$8:$B$507,$A34,'Usage log'!$A$8:$A$507,"&gt;="&amp;$B$4,'Usage log'!$A$8:$A$507,"&lt;"&amp;($E$4+1)))))</x:f>
      </x:c>
      <x:c r="K34" s="22" t="str">
        <x:f>IF(A34="","",IF(COUNTIFS('Usage log'!$B$8:$B$507,$A34,'Usage log'!$A$8:$A$507,"&gt;="&amp;$B$4,'Usage log'!$A$8:$A$507,"&lt;"&amp;($E$4+1))=0,"No activity",IF(COUNTIFS('Usage log'!$B$8:$B$507,$A34,'Usage log'!$A$8:$A$507,"&gt;="&amp;$B$4,'Usage log'!$A$8:$A$507,"&lt;"&amp;($E$4+1),'Usage log'!$N$8:$N$507,"&lt;&gt;Recorded")&gt;0,"Review entries","Recorded")))</x:f>
      </x:c>
      <x:c r="L34" s="21" t="str">
        <x:f>IF(A34="","",IF(AND(ISNUMBER(J34),E34&gt;0),J34/E34,"n.a."))</x:f>
      </x:c>
    </x:row>
    <x:row r="35" ht="24" customHeight="1">
      <x:c r="A35" s="2" t="str">
        <x:f>IF('Item setup'!A32="","",'Item setup'!A32)</x:f>
      </x:c>
      <x:c r="B35" s="2" t="str">
        <x:f>IF('Item setup'!A32="","",'Item setup'!B32)</x:f>
      </x:c>
      <x:c r="C35" s="2" t="str">
        <x:f>IF('Item setup'!A32="","",'Item setup'!E32)</x:f>
      </x:c>
      <x:c r="D35" s="2" t="str">
        <x:f>IF('Item setup'!A32="","",'Item setup'!F32)</x:f>
      </x:c>
      <x:c r="E35" s="21" t="str">
        <x:f>IF(A35="","",SUMIFS('Usage log'!$E$8:$E$507,'Usage log'!$B$8:$B$507,$A35,'Usage log'!$A$8:$A$507,"&gt;="&amp;$B$4,'Usage log'!$A$8:$A$507,"&lt;"&amp;($E$4+1),'Usage log'!$D$8:$D$507,"Routine"))</x:f>
      </x:c>
      <x:c r="F35" s="21" t="str">
        <x:f>IF(A35="","",SUMIFS('Usage log'!$E$8:$E$507,'Usage log'!$B$8:$B$507,$A35,'Usage log'!$A$8:$A$507,"&gt;="&amp;$B$4,'Usage log'!$A$8:$A$507,"&lt;"&amp;($E$4+1),'Usage log'!$D$8:$D$507,"QC"))</x:f>
      </x:c>
      <x:c r="G35" s="21" t="str">
        <x:f>IF(A35="","",SUMIFS('Usage log'!$E$8:$E$507,'Usage log'!$B$8:$B$507,$A35,'Usage log'!$A$8:$A$507,"&gt;="&amp;$B$4,'Usage log'!$A$8:$A$507,"&lt;"&amp;($E$4+1),'Usage log'!$D$8:$D$507,"Repeat"))</x:f>
      </x:c>
      <x:c r="H35" s="21" t="str">
        <x:f>IF(A35="","",SUMIFS('Usage log'!$F$8:$F$507,'Usage log'!$B$8:$B$507,$A35,'Usage log'!$A$8:$A$507,"&gt;="&amp;$B$4,'Usage log'!$A$8:$A$507,"&lt;"&amp;($E$4+1)))</x:f>
      </x:c>
      <x:c r="I35" s="21" t="str">
        <x:f>IF(A35="","",SUMIFS('Usage log'!$F$8:$F$507,'Usage log'!$B$8:$B$507,$A35,'Usage log'!$A$8:$A$507,"&gt;="&amp;$B$4,'Usage log'!$A$8:$A$507,"&lt;"&amp;($E$4+1),'Usage log'!$D$8:$D$507,"Waste"))</x:f>
      </x:c>
      <x:c r="J35" s="21" t="str">
        <x:f>IF(A35="","",IF(COUNTIFS('Usage log'!$B$8:$B$507,$A35,'Usage log'!$A$8:$A$507,"&gt;="&amp;$B$4,'Usage log'!$A$8:$A$507,"&lt;"&amp;($E$4+1))=0,"",IF(COUNTIFS('Usage log'!$B$8:$B$507,$A35,'Usage log'!$A$8:$A$507,"&gt;="&amp;$B$4,'Usage log'!$A$8:$A$507,"&lt;"&amp;($E$4+1),'Usage log'!$K$8:$K$507,"n.a.")&gt;0,"n.a.",SUMIFS('Usage log'!$K$8:$K$507,'Usage log'!$B$8:$B$507,$A35,'Usage log'!$A$8:$A$507,"&gt;="&amp;$B$4,'Usage log'!$A$8:$A$507,"&lt;"&amp;($E$4+1)))))</x:f>
      </x:c>
      <x:c r="K35" s="22" t="str">
        <x:f>IF(A35="","",IF(COUNTIFS('Usage log'!$B$8:$B$507,$A35,'Usage log'!$A$8:$A$507,"&gt;="&amp;$B$4,'Usage log'!$A$8:$A$507,"&lt;"&amp;($E$4+1))=0,"No activity",IF(COUNTIFS('Usage log'!$B$8:$B$507,$A35,'Usage log'!$A$8:$A$507,"&gt;="&amp;$B$4,'Usage log'!$A$8:$A$507,"&lt;"&amp;($E$4+1),'Usage log'!$N$8:$N$507,"&lt;&gt;Recorded")&gt;0,"Review entries","Recorded")))</x:f>
      </x:c>
      <x:c r="L35" s="21" t="str">
        <x:f>IF(A35="","",IF(AND(ISNUMBER(J35),E35&gt;0),J35/E35,"n.a."))</x:f>
      </x:c>
    </x:row>
    <x:row r="36" ht="24" customHeight="1">
      <x:c r="A36" s="2" t="str">
        <x:f>IF('Item setup'!A33="","",'Item setup'!A33)</x:f>
      </x:c>
      <x:c r="B36" s="2" t="str">
        <x:f>IF('Item setup'!A33="","",'Item setup'!B33)</x:f>
      </x:c>
      <x:c r="C36" s="2" t="str">
        <x:f>IF('Item setup'!A33="","",'Item setup'!E33)</x:f>
      </x:c>
      <x:c r="D36" s="2" t="str">
        <x:f>IF('Item setup'!A33="","",'Item setup'!F33)</x:f>
      </x:c>
      <x:c r="E36" s="21" t="str">
        <x:f>IF(A36="","",SUMIFS('Usage log'!$E$8:$E$507,'Usage log'!$B$8:$B$507,$A36,'Usage log'!$A$8:$A$507,"&gt;="&amp;$B$4,'Usage log'!$A$8:$A$507,"&lt;"&amp;($E$4+1),'Usage log'!$D$8:$D$507,"Routine"))</x:f>
      </x:c>
      <x:c r="F36" s="21" t="str">
        <x:f>IF(A36="","",SUMIFS('Usage log'!$E$8:$E$507,'Usage log'!$B$8:$B$507,$A36,'Usage log'!$A$8:$A$507,"&gt;="&amp;$B$4,'Usage log'!$A$8:$A$507,"&lt;"&amp;($E$4+1),'Usage log'!$D$8:$D$507,"QC"))</x:f>
      </x:c>
      <x:c r="G36" s="21" t="str">
        <x:f>IF(A36="","",SUMIFS('Usage log'!$E$8:$E$507,'Usage log'!$B$8:$B$507,$A36,'Usage log'!$A$8:$A$507,"&gt;="&amp;$B$4,'Usage log'!$A$8:$A$507,"&lt;"&amp;($E$4+1),'Usage log'!$D$8:$D$507,"Repeat"))</x:f>
      </x:c>
      <x:c r="H36" s="21" t="str">
        <x:f>IF(A36="","",SUMIFS('Usage log'!$F$8:$F$507,'Usage log'!$B$8:$B$507,$A36,'Usage log'!$A$8:$A$507,"&gt;="&amp;$B$4,'Usage log'!$A$8:$A$507,"&lt;"&amp;($E$4+1)))</x:f>
      </x:c>
      <x:c r="I36" s="21" t="str">
        <x:f>IF(A36="","",SUMIFS('Usage log'!$F$8:$F$507,'Usage log'!$B$8:$B$507,$A36,'Usage log'!$A$8:$A$507,"&gt;="&amp;$B$4,'Usage log'!$A$8:$A$507,"&lt;"&amp;($E$4+1),'Usage log'!$D$8:$D$507,"Waste"))</x:f>
      </x:c>
      <x:c r="J36" s="21" t="str">
        <x:f>IF(A36="","",IF(COUNTIFS('Usage log'!$B$8:$B$507,$A36,'Usage log'!$A$8:$A$507,"&gt;="&amp;$B$4,'Usage log'!$A$8:$A$507,"&lt;"&amp;($E$4+1))=0,"",IF(COUNTIFS('Usage log'!$B$8:$B$507,$A36,'Usage log'!$A$8:$A$507,"&gt;="&amp;$B$4,'Usage log'!$A$8:$A$507,"&lt;"&amp;($E$4+1),'Usage log'!$K$8:$K$507,"n.a.")&gt;0,"n.a.",SUMIFS('Usage log'!$K$8:$K$507,'Usage log'!$B$8:$B$507,$A36,'Usage log'!$A$8:$A$507,"&gt;="&amp;$B$4,'Usage log'!$A$8:$A$507,"&lt;"&amp;($E$4+1)))))</x:f>
      </x:c>
      <x:c r="K36" s="22" t="str">
        <x:f>IF(A36="","",IF(COUNTIFS('Usage log'!$B$8:$B$507,$A36,'Usage log'!$A$8:$A$507,"&gt;="&amp;$B$4,'Usage log'!$A$8:$A$507,"&lt;"&amp;($E$4+1))=0,"No activity",IF(COUNTIFS('Usage log'!$B$8:$B$507,$A36,'Usage log'!$A$8:$A$507,"&gt;="&amp;$B$4,'Usage log'!$A$8:$A$507,"&lt;"&amp;($E$4+1),'Usage log'!$N$8:$N$507,"&lt;&gt;Recorded")&gt;0,"Review entries","Recorded")))</x:f>
      </x:c>
      <x:c r="L36" s="21" t="str">
        <x:f>IF(A36="","",IF(AND(ISNUMBER(J36),E36&gt;0),J36/E36,"n.a."))</x:f>
      </x:c>
    </x:row>
    <x:row r="37" ht="24" customHeight="1">
      <x:c r="A37" s="2" t="str">
        <x:f>IF('Item setup'!A34="","",'Item setup'!A34)</x:f>
      </x:c>
      <x:c r="B37" s="2" t="str">
        <x:f>IF('Item setup'!A34="","",'Item setup'!B34)</x:f>
      </x:c>
      <x:c r="C37" s="2" t="str">
        <x:f>IF('Item setup'!A34="","",'Item setup'!E34)</x:f>
      </x:c>
      <x:c r="D37" s="2" t="str">
        <x:f>IF('Item setup'!A34="","",'Item setup'!F34)</x:f>
      </x:c>
      <x:c r="E37" s="21" t="str">
        <x:f>IF(A37="","",SUMIFS('Usage log'!$E$8:$E$507,'Usage log'!$B$8:$B$507,$A37,'Usage log'!$A$8:$A$507,"&gt;="&amp;$B$4,'Usage log'!$A$8:$A$507,"&lt;"&amp;($E$4+1),'Usage log'!$D$8:$D$507,"Routine"))</x:f>
      </x:c>
      <x:c r="F37" s="21" t="str">
        <x:f>IF(A37="","",SUMIFS('Usage log'!$E$8:$E$507,'Usage log'!$B$8:$B$507,$A37,'Usage log'!$A$8:$A$507,"&gt;="&amp;$B$4,'Usage log'!$A$8:$A$507,"&lt;"&amp;($E$4+1),'Usage log'!$D$8:$D$507,"QC"))</x:f>
      </x:c>
      <x:c r="G37" s="21" t="str">
        <x:f>IF(A37="","",SUMIFS('Usage log'!$E$8:$E$507,'Usage log'!$B$8:$B$507,$A37,'Usage log'!$A$8:$A$507,"&gt;="&amp;$B$4,'Usage log'!$A$8:$A$507,"&lt;"&amp;($E$4+1),'Usage log'!$D$8:$D$507,"Repeat"))</x:f>
      </x:c>
      <x:c r="H37" s="21" t="str">
        <x:f>IF(A37="","",SUMIFS('Usage log'!$F$8:$F$507,'Usage log'!$B$8:$B$507,$A37,'Usage log'!$A$8:$A$507,"&gt;="&amp;$B$4,'Usage log'!$A$8:$A$507,"&lt;"&amp;($E$4+1)))</x:f>
      </x:c>
      <x:c r="I37" s="21" t="str">
        <x:f>IF(A37="","",SUMIFS('Usage log'!$F$8:$F$507,'Usage log'!$B$8:$B$507,$A37,'Usage log'!$A$8:$A$507,"&gt;="&amp;$B$4,'Usage log'!$A$8:$A$507,"&lt;"&amp;($E$4+1),'Usage log'!$D$8:$D$507,"Waste"))</x:f>
      </x:c>
      <x:c r="J37" s="21" t="str">
        <x:f>IF(A37="","",IF(COUNTIFS('Usage log'!$B$8:$B$507,$A37,'Usage log'!$A$8:$A$507,"&gt;="&amp;$B$4,'Usage log'!$A$8:$A$507,"&lt;"&amp;($E$4+1))=0,"",IF(COUNTIFS('Usage log'!$B$8:$B$507,$A37,'Usage log'!$A$8:$A$507,"&gt;="&amp;$B$4,'Usage log'!$A$8:$A$507,"&lt;"&amp;($E$4+1),'Usage log'!$K$8:$K$507,"n.a.")&gt;0,"n.a.",SUMIFS('Usage log'!$K$8:$K$507,'Usage log'!$B$8:$B$507,$A37,'Usage log'!$A$8:$A$507,"&gt;="&amp;$B$4,'Usage log'!$A$8:$A$507,"&lt;"&amp;($E$4+1)))))</x:f>
      </x:c>
      <x:c r="K37" s="22" t="str">
        <x:f>IF(A37="","",IF(COUNTIFS('Usage log'!$B$8:$B$507,$A37,'Usage log'!$A$8:$A$507,"&gt;="&amp;$B$4,'Usage log'!$A$8:$A$507,"&lt;"&amp;($E$4+1))=0,"No activity",IF(COUNTIFS('Usage log'!$B$8:$B$507,$A37,'Usage log'!$A$8:$A$507,"&gt;="&amp;$B$4,'Usage log'!$A$8:$A$507,"&lt;"&amp;($E$4+1),'Usage log'!$N$8:$N$507,"&lt;&gt;Recorded")&gt;0,"Review entries","Recorded")))</x:f>
      </x:c>
      <x:c r="L37" s="21" t="str">
        <x:f>IF(A37="","",IF(AND(ISNUMBER(J37),E37&gt;0),J37/E37,"n.a."))</x:f>
      </x:c>
    </x:row>
    <x:row r="38" ht="24" customHeight="1">
      <x:c r="A38" s="2" t="str">
        <x:f>IF('Item setup'!A35="","",'Item setup'!A35)</x:f>
      </x:c>
      <x:c r="B38" s="2" t="str">
        <x:f>IF('Item setup'!A35="","",'Item setup'!B35)</x:f>
      </x:c>
      <x:c r="C38" s="2" t="str">
        <x:f>IF('Item setup'!A35="","",'Item setup'!E35)</x:f>
      </x:c>
      <x:c r="D38" s="2" t="str">
        <x:f>IF('Item setup'!A35="","",'Item setup'!F35)</x:f>
      </x:c>
      <x:c r="E38" s="21" t="str">
        <x:f>IF(A38="","",SUMIFS('Usage log'!$E$8:$E$507,'Usage log'!$B$8:$B$507,$A38,'Usage log'!$A$8:$A$507,"&gt;="&amp;$B$4,'Usage log'!$A$8:$A$507,"&lt;"&amp;($E$4+1),'Usage log'!$D$8:$D$507,"Routine"))</x:f>
      </x:c>
      <x:c r="F38" s="21" t="str">
        <x:f>IF(A38="","",SUMIFS('Usage log'!$E$8:$E$507,'Usage log'!$B$8:$B$507,$A38,'Usage log'!$A$8:$A$507,"&gt;="&amp;$B$4,'Usage log'!$A$8:$A$507,"&lt;"&amp;($E$4+1),'Usage log'!$D$8:$D$507,"QC"))</x:f>
      </x:c>
      <x:c r="G38" s="21" t="str">
        <x:f>IF(A38="","",SUMIFS('Usage log'!$E$8:$E$507,'Usage log'!$B$8:$B$507,$A38,'Usage log'!$A$8:$A$507,"&gt;="&amp;$B$4,'Usage log'!$A$8:$A$507,"&lt;"&amp;($E$4+1),'Usage log'!$D$8:$D$507,"Repeat"))</x:f>
      </x:c>
      <x:c r="H38" s="21" t="str">
        <x:f>IF(A38="","",SUMIFS('Usage log'!$F$8:$F$507,'Usage log'!$B$8:$B$507,$A38,'Usage log'!$A$8:$A$507,"&gt;="&amp;$B$4,'Usage log'!$A$8:$A$507,"&lt;"&amp;($E$4+1)))</x:f>
      </x:c>
      <x:c r="I38" s="21" t="str">
        <x:f>IF(A38="","",SUMIFS('Usage log'!$F$8:$F$507,'Usage log'!$B$8:$B$507,$A38,'Usage log'!$A$8:$A$507,"&gt;="&amp;$B$4,'Usage log'!$A$8:$A$507,"&lt;"&amp;($E$4+1),'Usage log'!$D$8:$D$507,"Waste"))</x:f>
      </x:c>
      <x:c r="J38" s="21" t="str">
        <x:f>IF(A38="","",IF(COUNTIFS('Usage log'!$B$8:$B$507,$A38,'Usage log'!$A$8:$A$507,"&gt;="&amp;$B$4,'Usage log'!$A$8:$A$507,"&lt;"&amp;($E$4+1))=0,"",IF(COUNTIFS('Usage log'!$B$8:$B$507,$A38,'Usage log'!$A$8:$A$507,"&gt;="&amp;$B$4,'Usage log'!$A$8:$A$507,"&lt;"&amp;($E$4+1),'Usage log'!$K$8:$K$507,"n.a.")&gt;0,"n.a.",SUMIFS('Usage log'!$K$8:$K$507,'Usage log'!$B$8:$B$507,$A38,'Usage log'!$A$8:$A$507,"&gt;="&amp;$B$4,'Usage log'!$A$8:$A$507,"&lt;"&amp;($E$4+1)))))</x:f>
      </x:c>
      <x:c r="K38" s="22" t="str">
        <x:f>IF(A38="","",IF(COUNTIFS('Usage log'!$B$8:$B$507,$A38,'Usage log'!$A$8:$A$507,"&gt;="&amp;$B$4,'Usage log'!$A$8:$A$507,"&lt;"&amp;($E$4+1))=0,"No activity",IF(COUNTIFS('Usage log'!$B$8:$B$507,$A38,'Usage log'!$A$8:$A$507,"&gt;="&amp;$B$4,'Usage log'!$A$8:$A$507,"&lt;"&amp;($E$4+1),'Usage log'!$N$8:$N$507,"&lt;&gt;Recorded")&gt;0,"Review entries","Recorded")))</x:f>
      </x:c>
      <x:c r="L38" s="21" t="str">
        <x:f>IF(A38="","",IF(AND(ISNUMBER(J38),E38&gt;0),J38/E38,"n.a."))</x:f>
      </x:c>
    </x:row>
    <x:row r="39" ht="24" customHeight="1">
      <x:c r="A39" s="2" t="str">
        <x:f>IF('Item setup'!A36="","",'Item setup'!A36)</x:f>
      </x:c>
      <x:c r="B39" s="2" t="str">
        <x:f>IF('Item setup'!A36="","",'Item setup'!B36)</x:f>
      </x:c>
      <x:c r="C39" s="2" t="str">
        <x:f>IF('Item setup'!A36="","",'Item setup'!E36)</x:f>
      </x:c>
      <x:c r="D39" s="2" t="str">
        <x:f>IF('Item setup'!A36="","",'Item setup'!F36)</x:f>
      </x:c>
      <x:c r="E39" s="21" t="str">
        <x:f>IF(A39="","",SUMIFS('Usage log'!$E$8:$E$507,'Usage log'!$B$8:$B$507,$A39,'Usage log'!$A$8:$A$507,"&gt;="&amp;$B$4,'Usage log'!$A$8:$A$507,"&lt;"&amp;($E$4+1),'Usage log'!$D$8:$D$507,"Routine"))</x:f>
      </x:c>
      <x:c r="F39" s="21" t="str">
        <x:f>IF(A39="","",SUMIFS('Usage log'!$E$8:$E$507,'Usage log'!$B$8:$B$507,$A39,'Usage log'!$A$8:$A$507,"&gt;="&amp;$B$4,'Usage log'!$A$8:$A$507,"&lt;"&amp;($E$4+1),'Usage log'!$D$8:$D$507,"QC"))</x:f>
      </x:c>
      <x:c r="G39" s="21" t="str">
        <x:f>IF(A39="","",SUMIFS('Usage log'!$E$8:$E$507,'Usage log'!$B$8:$B$507,$A39,'Usage log'!$A$8:$A$507,"&gt;="&amp;$B$4,'Usage log'!$A$8:$A$507,"&lt;"&amp;($E$4+1),'Usage log'!$D$8:$D$507,"Repeat"))</x:f>
      </x:c>
      <x:c r="H39" s="21" t="str">
        <x:f>IF(A39="","",SUMIFS('Usage log'!$F$8:$F$507,'Usage log'!$B$8:$B$507,$A39,'Usage log'!$A$8:$A$507,"&gt;="&amp;$B$4,'Usage log'!$A$8:$A$507,"&lt;"&amp;($E$4+1)))</x:f>
      </x:c>
      <x:c r="I39" s="21" t="str">
        <x:f>IF(A39="","",SUMIFS('Usage log'!$F$8:$F$507,'Usage log'!$B$8:$B$507,$A39,'Usage log'!$A$8:$A$507,"&gt;="&amp;$B$4,'Usage log'!$A$8:$A$507,"&lt;"&amp;($E$4+1),'Usage log'!$D$8:$D$507,"Waste"))</x:f>
      </x:c>
      <x:c r="J39" s="21" t="str">
        <x:f>IF(A39="","",IF(COUNTIFS('Usage log'!$B$8:$B$507,$A39,'Usage log'!$A$8:$A$507,"&gt;="&amp;$B$4,'Usage log'!$A$8:$A$507,"&lt;"&amp;($E$4+1))=0,"",IF(COUNTIFS('Usage log'!$B$8:$B$507,$A39,'Usage log'!$A$8:$A$507,"&gt;="&amp;$B$4,'Usage log'!$A$8:$A$507,"&lt;"&amp;($E$4+1),'Usage log'!$K$8:$K$507,"n.a.")&gt;0,"n.a.",SUMIFS('Usage log'!$K$8:$K$507,'Usage log'!$B$8:$B$507,$A39,'Usage log'!$A$8:$A$507,"&gt;="&amp;$B$4,'Usage log'!$A$8:$A$507,"&lt;"&amp;($E$4+1)))))</x:f>
      </x:c>
      <x:c r="K39" s="22" t="str">
        <x:f>IF(A39="","",IF(COUNTIFS('Usage log'!$B$8:$B$507,$A39,'Usage log'!$A$8:$A$507,"&gt;="&amp;$B$4,'Usage log'!$A$8:$A$507,"&lt;"&amp;($E$4+1))=0,"No activity",IF(COUNTIFS('Usage log'!$B$8:$B$507,$A39,'Usage log'!$A$8:$A$507,"&gt;="&amp;$B$4,'Usage log'!$A$8:$A$507,"&lt;"&amp;($E$4+1),'Usage log'!$N$8:$N$507,"&lt;&gt;Recorded")&gt;0,"Review entries","Recorded")))</x:f>
      </x:c>
      <x:c r="L39" s="21" t="str">
        <x:f>IF(A39="","",IF(AND(ISNUMBER(J39),E39&gt;0),J39/E39,"n.a."))</x:f>
      </x:c>
    </x:row>
    <x:row r="40" ht="24" customHeight="1">
      <x:c r="A40" s="2" t="str">
        <x:f>IF('Item setup'!A37="","",'Item setup'!A37)</x:f>
      </x:c>
      <x:c r="B40" s="2" t="str">
        <x:f>IF('Item setup'!A37="","",'Item setup'!B37)</x:f>
      </x:c>
      <x:c r="C40" s="2" t="str">
        <x:f>IF('Item setup'!A37="","",'Item setup'!E37)</x:f>
      </x:c>
      <x:c r="D40" s="2" t="str">
        <x:f>IF('Item setup'!A37="","",'Item setup'!F37)</x:f>
      </x:c>
      <x:c r="E40" s="21" t="str">
        <x:f>IF(A40="","",SUMIFS('Usage log'!$E$8:$E$507,'Usage log'!$B$8:$B$507,$A40,'Usage log'!$A$8:$A$507,"&gt;="&amp;$B$4,'Usage log'!$A$8:$A$507,"&lt;"&amp;($E$4+1),'Usage log'!$D$8:$D$507,"Routine"))</x:f>
      </x:c>
      <x:c r="F40" s="21" t="str">
        <x:f>IF(A40="","",SUMIFS('Usage log'!$E$8:$E$507,'Usage log'!$B$8:$B$507,$A40,'Usage log'!$A$8:$A$507,"&gt;="&amp;$B$4,'Usage log'!$A$8:$A$507,"&lt;"&amp;($E$4+1),'Usage log'!$D$8:$D$507,"QC"))</x:f>
      </x:c>
      <x:c r="G40" s="21" t="str">
        <x:f>IF(A40="","",SUMIFS('Usage log'!$E$8:$E$507,'Usage log'!$B$8:$B$507,$A40,'Usage log'!$A$8:$A$507,"&gt;="&amp;$B$4,'Usage log'!$A$8:$A$507,"&lt;"&amp;($E$4+1),'Usage log'!$D$8:$D$507,"Repeat"))</x:f>
      </x:c>
      <x:c r="H40" s="21" t="str">
        <x:f>IF(A40="","",SUMIFS('Usage log'!$F$8:$F$507,'Usage log'!$B$8:$B$507,$A40,'Usage log'!$A$8:$A$507,"&gt;="&amp;$B$4,'Usage log'!$A$8:$A$507,"&lt;"&amp;($E$4+1)))</x:f>
      </x:c>
      <x:c r="I40" s="21" t="str">
        <x:f>IF(A40="","",SUMIFS('Usage log'!$F$8:$F$507,'Usage log'!$B$8:$B$507,$A40,'Usage log'!$A$8:$A$507,"&gt;="&amp;$B$4,'Usage log'!$A$8:$A$507,"&lt;"&amp;($E$4+1),'Usage log'!$D$8:$D$507,"Waste"))</x:f>
      </x:c>
      <x:c r="J40" s="21" t="str">
        <x:f>IF(A40="","",IF(COUNTIFS('Usage log'!$B$8:$B$507,$A40,'Usage log'!$A$8:$A$507,"&gt;="&amp;$B$4,'Usage log'!$A$8:$A$507,"&lt;"&amp;($E$4+1))=0,"",IF(COUNTIFS('Usage log'!$B$8:$B$507,$A40,'Usage log'!$A$8:$A$507,"&gt;="&amp;$B$4,'Usage log'!$A$8:$A$507,"&lt;"&amp;($E$4+1),'Usage log'!$K$8:$K$507,"n.a.")&gt;0,"n.a.",SUMIFS('Usage log'!$K$8:$K$507,'Usage log'!$B$8:$B$507,$A40,'Usage log'!$A$8:$A$507,"&gt;="&amp;$B$4,'Usage log'!$A$8:$A$507,"&lt;"&amp;($E$4+1)))))</x:f>
      </x:c>
      <x:c r="K40" s="22" t="str">
        <x:f>IF(A40="","",IF(COUNTIFS('Usage log'!$B$8:$B$507,$A40,'Usage log'!$A$8:$A$507,"&gt;="&amp;$B$4,'Usage log'!$A$8:$A$507,"&lt;"&amp;($E$4+1))=0,"No activity",IF(COUNTIFS('Usage log'!$B$8:$B$507,$A40,'Usage log'!$A$8:$A$507,"&gt;="&amp;$B$4,'Usage log'!$A$8:$A$507,"&lt;"&amp;($E$4+1),'Usage log'!$N$8:$N$507,"&lt;&gt;Recorded")&gt;0,"Review entries","Recorded")))</x:f>
      </x:c>
      <x:c r="L40" s="21" t="str">
        <x:f>IF(A40="","",IF(AND(ISNUMBER(J40),E40&gt;0),J40/E40,"n.a."))</x:f>
      </x:c>
    </x:row>
    <x:row r="41" ht="24" customHeight="1">
      <x:c r="A41" s="2" t="str">
        <x:f>IF('Item setup'!A38="","",'Item setup'!A38)</x:f>
      </x:c>
      <x:c r="B41" s="2" t="str">
        <x:f>IF('Item setup'!A38="","",'Item setup'!B38)</x:f>
      </x:c>
      <x:c r="C41" s="2" t="str">
        <x:f>IF('Item setup'!A38="","",'Item setup'!E38)</x:f>
      </x:c>
      <x:c r="D41" s="2" t="str">
        <x:f>IF('Item setup'!A38="","",'Item setup'!F38)</x:f>
      </x:c>
      <x:c r="E41" s="21" t="str">
        <x:f>IF(A41="","",SUMIFS('Usage log'!$E$8:$E$507,'Usage log'!$B$8:$B$507,$A41,'Usage log'!$A$8:$A$507,"&gt;="&amp;$B$4,'Usage log'!$A$8:$A$507,"&lt;"&amp;($E$4+1),'Usage log'!$D$8:$D$507,"Routine"))</x:f>
      </x:c>
      <x:c r="F41" s="21" t="str">
        <x:f>IF(A41="","",SUMIFS('Usage log'!$E$8:$E$507,'Usage log'!$B$8:$B$507,$A41,'Usage log'!$A$8:$A$507,"&gt;="&amp;$B$4,'Usage log'!$A$8:$A$507,"&lt;"&amp;($E$4+1),'Usage log'!$D$8:$D$507,"QC"))</x:f>
      </x:c>
      <x:c r="G41" s="21" t="str">
        <x:f>IF(A41="","",SUMIFS('Usage log'!$E$8:$E$507,'Usage log'!$B$8:$B$507,$A41,'Usage log'!$A$8:$A$507,"&gt;="&amp;$B$4,'Usage log'!$A$8:$A$507,"&lt;"&amp;($E$4+1),'Usage log'!$D$8:$D$507,"Repeat"))</x:f>
      </x:c>
      <x:c r="H41" s="21" t="str">
        <x:f>IF(A41="","",SUMIFS('Usage log'!$F$8:$F$507,'Usage log'!$B$8:$B$507,$A41,'Usage log'!$A$8:$A$507,"&gt;="&amp;$B$4,'Usage log'!$A$8:$A$507,"&lt;"&amp;($E$4+1)))</x:f>
      </x:c>
      <x:c r="I41" s="21" t="str">
        <x:f>IF(A41="","",SUMIFS('Usage log'!$F$8:$F$507,'Usage log'!$B$8:$B$507,$A41,'Usage log'!$A$8:$A$507,"&gt;="&amp;$B$4,'Usage log'!$A$8:$A$507,"&lt;"&amp;($E$4+1),'Usage log'!$D$8:$D$507,"Waste"))</x:f>
      </x:c>
      <x:c r="J41" s="21" t="str">
        <x:f>IF(A41="","",IF(COUNTIFS('Usage log'!$B$8:$B$507,$A41,'Usage log'!$A$8:$A$507,"&gt;="&amp;$B$4,'Usage log'!$A$8:$A$507,"&lt;"&amp;($E$4+1))=0,"",IF(COUNTIFS('Usage log'!$B$8:$B$507,$A41,'Usage log'!$A$8:$A$507,"&gt;="&amp;$B$4,'Usage log'!$A$8:$A$507,"&lt;"&amp;($E$4+1),'Usage log'!$K$8:$K$507,"n.a.")&gt;0,"n.a.",SUMIFS('Usage log'!$K$8:$K$507,'Usage log'!$B$8:$B$507,$A41,'Usage log'!$A$8:$A$507,"&gt;="&amp;$B$4,'Usage log'!$A$8:$A$507,"&lt;"&amp;($E$4+1)))))</x:f>
      </x:c>
      <x:c r="K41" s="22" t="str">
        <x:f>IF(A41="","",IF(COUNTIFS('Usage log'!$B$8:$B$507,$A41,'Usage log'!$A$8:$A$507,"&gt;="&amp;$B$4,'Usage log'!$A$8:$A$507,"&lt;"&amp;($E$4+1))=0,"No activity",IF(COUNTIFS('Usage log'!$B$8:$B$507,$A41,'Usage log'!$A$8:$A$507,"&gt;="&amp;$B$4,'Usage log'!$A$8:$A$507,"&lt;"&amp;($E$4+1),'Usage log'!$N$8:$N$507,"&lt;&gt;Recorded")&gt;0,"Review entries","Recorded")))</x:f>
      </x:c>
      <x:c r="L41" s="21" t="str">
        <x:f>IF(A41="","",IF(AND(ISNUMBER(J41),E41&gt;0),J41/E41,"n.a."))</x:f>
      </x:c>
    </x:row>
    <x:row r="42" ht="24" customHeight="1">
      <x:c r="A42" s="2" t="str">
        <x:f>IF('Item setup'!A39="","",'Item setup'!A39)</x:f>
      </x:c>
      <x:c r="B42" s="2" t="str">
        <x:f>IF('Item setup'!A39="","",'Item setup'!B39)</x:f>
      </x:c>
      <x:c r="C42" s="2" t="str">
        <x:f>IF('Item setup'!A39="","",'Item setup'!E39)</x:f>
      </x:c>
      <x:c r="D42" s="2" t="str">
        <x:f>IF('Item setup'!A39="","",'Item setup'!F39)</x:f>
      </x:c>
      <x:c r="E42" s="21" t="str">
        <x:f>IF(A42="","",SUMIFS('Usage log'!$E$8:$E$507,'Usage log'!$B$8:$B$507,$A42,'Usage log'!$A$8:$A$507,"&gt;="&amp;$B$4,'Usage log'!$A$8:$A$507,"&lt;"&amp;($E$4+1),'Usage log'!$D$8:$D$507,"Routine"))</x:f>
      </x:c>
      <x:c r="F42" s="21" t="str">
        <x:f>IF(A42="","",SUMIFS('Usage log'!$E$8:$E$507,'Usage log'!$B$8:$B$507,$A42,'Usage log'!$A$8:$A$507,"&gt;="&amp;$B$4,'Usage log'!$A$8:$A$507,"&lt;"&amp;($E$4+1),'Usage log'!$D$8:$D$507,"QC"))</x:f>
      </x:c>
      <x:c r="G42" s="21" t="str">
        <x:f>IF(A42="","",SUMIFS('Usage log'!$E$8:$E$507,'Usage log'!$B$8:$B$507,$A42,'Usage log'!$A$8:$A$507,"&gt;="&amp;$B$4,'Usage log'!$A$8:$A$507,"&lt;"&amp;($E$4+1),'Usage log'!$D$8:$D$507,"Repeat"))</x:f>
      </x:c>
      <x:c r="H42" s="21" t="str">
        <x:f>IF(A42="","",SUMIFS('Usage log'!$F$8:$F$507,'Usage log'!$B$8:$B$507,$A42,'Usage log'!$A$8:$A$507,"&gt;="&amp;$B$4,'Usage log'!$A$8:$A$507,"&lt;"&amp;($E$4+1)))</x:f>
      </x:c>
      <x:c r="I42" s="21" t="str">
        <x:f>IF(A42="","",SUMIFS('Usage log'!$F$8:$F$507,'Usage log'!$B$8:$B$507,$A42,'Usage log'!$A$8:$A$507,"&gt;="&amp;$B$4,'Usage log'!$A$8:$A$507,"&lt;"&amp;($E$4+1),'Usage log'!$D$8:$D$507,"Waste"))</x:f>
      </x:c>
      <x:c r="J42" s="21" t="str">
        <x:f>IF(A42="","",IF(COUNTIFS('Usage log'!$B$8:$B$507,$A42,'Usage log'!$A$8:$A$507,"&gt;="&amp;$B$4,'Usage log'!$A$8:$A$507,"&lt;"&amp;($E$4+1))=0,"",IF(COUNTIFS('Usage log'!$B$8:$B$507,$A42,'Usage log'!$A$8:$A$507,"&gt;="&amp;$B$4,'Usage log'!$A$8:$A$507,"&lt;"&amp;($E$4+1),'Usage log'!$K$8:$K$507,"n.a.")&gt;0,"n.a.",SUMIFS('Usage log'!$K$8:$K$507,'Usage log'!$B$8:$B$507,$A42,'Usage log'!$A$8:$A$507,"&gt;="&amp;$B$4,'Usage log'!$A$8:$A$507,"&lt;"&amp;($E$4+1)))))</x:f>
      </x:c>
      <x:c r="K42" s="22" t="str">
        <x:f>IF(A42="","",IF(COUNTIFS('Usage log'!$B$8:$B$507,$A42,'Usage log'!$A$8:$A$507,"&gt;="&amp;$B$4,'Usage log'!$A$8:$A$507,"&lt;"&amp;($E$4+1))=0,"No activity",IF(COUNTIFS('Usage log'!$B$8:$B$507,$A42,'Usage log'!$A$8:$A$507,"&gt;="&amp;$B$4,'Usage log'!$A$8:$A$507,"&lt;"&amp;($E$4+1),'Usage log'!$N$8:$N$507,"&lt;&gt;Recorded")&gt;0,"Review entries","Recorded")))</x:f>
      </x:c>
      <x:c r="L42" s="21" t="str">
        <x:f>IF(A42="","",IF(AND(ISNUMBER(J42),E42&gt;0),J42/E42,"n.a."))</x:f>
      </x:c>
    </x:row>
    <x:row r="43" ht="24" customHeight="1">
      <x:c r="A43" s="2" t="str">
        <x:f>IF('Item setup'!A40="","",'Item setup'!A40)</x:f>
      </x:c>
      <x:c r="B43" s="2" t="str">
        <x:f>IF('Item setup'!A40="","",'Item setup'!B40)</x:f>
      </x:c>
      <x:c r="C43" s="2" t="str">
        <x:f>IF('Item setup'!A40="","",'Item setup'!E40)</x:f>
      </x:c>
      <x:c r="D43" s="2" t="str">
        <x:f>IF('Item setup'!A40="","",'Item setup'!F40)</x:f>
      </x:c>
      <x:c r="E43" s="21" t="str">
        <x:f>IF(A43="","",SUMIFS('Usage log'!$E$8:$E$507,'Usage log'!$B$8:$B$507,$A43,'Usage log'!$A$8:$A$507,"&gt;="&amp;$B$4,'Usage log'!$A$8:$A$507,"&lt;"&amp;($E$4+1),'Usage log'!$D$8:$D$507,"Routine"))</x:f>
      </x:c>
      <x:c r="F43" s="21" t="str">
        <x:f>IF(A43="","",SUMIFS('Usage log'!$E$8:$E$507,'Usage log'!$B$8:$B$507,$A43,'Usage log'!$A$8:$A$507,"&gt;="&amp;$B$4,'Usage log'!$A$8:$A$507,"&lt;"&amp;($E$4+1),'Usage log'!$D$8:$D$507,"QC"))</x:f>
      </x:c>
      <x:c r="G43" s="21" t="str">
        <x:f>IF(A43="","",SUMIFS('Usage log'!$E$8:$E$507,'Usage log'!$B$8:$B$507,$A43,'Usage log'!$A$8:$A$507,"&gt;="&amp;$B$4,'Usage log'!$A$8:$A$507,"&lt;"&amp;($E$4+1),'Usage log'!$D$8:$D$507,"Repeat"))</x:f>
      </x:c>
      <x:c r="H43" s="21" t="str">
        <x:f>IF(A43="","",SUMIFS('Usage log'!$F$8:$F$507,'Usage log'!$B$8:$B$507,$A43,'Usage log'!$A$8:$A$507,"&gt;="&amp;$B$4,'Usage log'!$A$8:$A$507,"&lt;"&amp;($E$4+1)))</x:f>
      </x:c>
      <x:c r="I43" s="21" t="str">
        <x:f>IF(A43="","",SUMIFS('Usage log'!$F$8:$F$507,'Usage log'!$B$8:$B$507,$A43,'Usage log'!$A$8:$A$507,"&gt;="&amp;$B$4,'Usage log'!$A$8:$A$507,"&lt;"&amp;($E$4+1),'Usage log'!$D$8:$D$507,"Waste"))</x:f>
      </x:c>
      <x:c r="J43" s="21" t="str">
        <x:f>IF(A43="","",IF(COUNTIFS('Usage log'!$B$8:$B$507,$A43,'Usage log'!$A$8:$A$507,"&gt;="&amp;$B$4,'Usage log'!$A$8:$A$507,"&lt;"&amp;($E$4+1))=0,"",IF(COUNTIFS('Usage log'!$B$8:$B$507,$A43,'Usage log'!$A$8:$A$507,"&gt;="&amp;$B$4,'Usage log'!$A$8:$A$507,"&lt;"&amp;($E$4+1),'Usage log'!$K$8:$K$507,"n.a.")&gt;0,"n.a.",SUMIFS('Usage log'!$K$8:$K$507,'Usage log'!$B$8:$B$507,$A43,'Usage log'!$A$8:$A$507,"&gt;="&amp;$B$4,'Usage log'!$A$8:$A$507,"&lt;"&amp;($E$4+1)))))</x:f>
      </x:c>
      <x:c r="K43" s="22" t="str">
        <x:f>IF(A43="","",IF(COUNTIFS('Usage log'!$B$8:$B$507,$A43,'Usage log'!$A$8:$A$507,"&gt;="&amp;$B$4,'Usage log'!$A$8:$A$507,"&lt;"&amp;($E$4+1))=0,"No activity",IF(COUNTIFS('Usage log'!$B$8:$B$507,$A43,'Usage log'!$A$8:$A$507,"&gt;="&amp;$B$4,'Usage log'!$A$8:$A$507,"&lt;"&amp;($E$4+1),'Usage log'!$N$8:$N$507,"&lt;&gt;Recorded")&gt;0,"Review entries","Recorded")))</x:f>
      </x:c>
      <x:c r="L43" s="21" t="str">
        <x:f>IF(A43="","",IF(AND(ISNUMBER(J43),E43&gt;0),J43/E43,"n.a."))</x:f>
      </x:c>
    </x:row>
    <x:row r="44" ht="24" customHeight="1">
      <x:c r="A44" s="2" t="str">
        <x:f>IF('Item setup'!A41="","",'Item setup'!A41)</x:f>
      </x:c>
      <x:c r="B44" s="2" t="str">
        <x:f>IF('Item setup'!A41="","",'Item setup'!B41)</x:f>
      </x:c>
      <x:c r="C44" s="2" t="str">
        <x:f>IF('Item setup'!A41="","",'Item setup'!E41)</x:f>
      </x:c>
      <x:c r="D44" s="2" t="str">
        <x:f>IF('Item setup'!A41="","",'Item setup'!F41)</x:f>
      </x:c>
      <x:c r="E44" s="21" t="str">
        <x:f>IF(A44="","",SUMIFS('Usage log'!$E$8:$E$507,'Usage log'!$B$8:$B$507,$A44,'Usage log'!$A$8:$A$507,"&gt;="&amp;$B$4,'Usage log'!$A$8:$A$507,"&lt;"&amp;($E$4+1),'Usage log'!$D$8:$D$507,"Routine"))</x:f>
      </x:c>
      <x:c r="F44" s="21" t="str">
        <x:f>IF(A44="","",SUMIFS('Usage log'!$E$8:$E$507,'Usage log'!$B$8:$B$507,$A44,'Usage log'!$A$8:$A$507,"&gt;="&amp;$B$4,'Usage log'!$A$8:$A$507,"&lt;"&amp;($E$4+1),'Usage log'!$D$8:$D$507,"QC"))</x:f>
      </x:c>
      <x:c r="G44" s="21" t="str">
        <x:f>IF(A44="","",SUMIFS('Usage log'!$E$8:$E$507,'Usage log'!$B$8:$B$507,$A44,'Usage log'!$A$8:$A$507,"&gt;="&amp;$B$4,'Usage log'!$A$8:$A$507,"&lt;"&amp;($E$4+1),'Usage log'!$D$8:$D$507,"Repeat"))</x:f>
      </x:c>
      <x:c r="H44" s="21" t="str">
        <x:f>IF(A44="","",SUMIFS('Usage log'!$F$8:$F$507,'Usage log'!$B$8:$B$507,$A44,'Usage log'!$A$8:$A$507,"&gt;="&amp;$B$4,'Usage log'!$A$8:$A$507,"&lt;"&amp;($E$4+1)))</x:f>
      </x:c>
      <x:c r="I44" s="21" t="str">
        <x:f>IF(A44="","",SUMIFS('Usage log'!$F$8:$F$507,'Usage log'!$B$8:$B$507,$A44,'Usage log'!$A$8:$A$507,"&gt;="&amp;$B$4,'Usage log'!$A$8:$A$507,"&lt;"&amp;($E$4+1),'Usage log'!$D$8:$D$507,"Waste"))</x:f>
      </x:c>
      <x:c r="J44" s="21" t="str">
        <x:f>IF(A44="","",IF(COUNTIFS('Usage log'!$B$8:$B$507,$A44,'Usage log'!$A$8:$A$507,"&gt;="&amp;$B$4,'Usage log'!$A$8:$A$507,"&lt;"&amp;($E$4+1))=0,"",IF(COUNTIFS('Usage log'!$B$8:$B$507,$A44,'Usage log'!$A$8:$A$507,"&gt;="&amp;$B$4,'Usage log'!$A$8:$A$507,"&lt;"&amp;($E$4+1),'Usage log'!$K$8:$K$507,"n.a.")&gt;0,"n.a.",SUMIFS('Usage log'!$K$8:$K$507,'Usage log'!$B$8:$B$507,$A44,'Usage log'!$A$8:$A$507,"&gt;="&amp;$B$4,'Usage log'!$A$8:$A$507,"&lt;"&amp;($E$4+1)))))</x:f>
      </x:c>
      <x:c r="K44" s="22" t="str">
        <x:f>IF(A44="","",IF(COUNTIFS('Usage log'!$B$8:$B$507,$A44,'Usage log'!$A$8:$A$507,"&gt;="&amp;$B$4,'Usage log'!$A$8:$A$507,"&lt;"&amp;($E$4+1))=0,"No activity",IF(COUNTIFS('Usage log'!$B$8:$B$507,$A44,'Usage log'!$A$8:$A$507,"&gt;="&amp;$B$4,'Usage log'!$A$8:$A$507,"&lt;"&amp;($E$4+1),'Usage log'!$N$8:$N$507,"&lt;&gt;Recorded")&gt;0,"Review entries","Recorded")))</x:f>
      </x:c>
      <x:c r="L44" s="21" t="str">
        <x:f>IF(A44="","",IF(AND(ISNUMBER(J44),E44&gt;0),J44/E44,"n.a."))</x:f>
      </x:c>
    </x:row>
    <x:row r="45" ht="24" customHeight="1">
      <x:c r="A45" s="2" t="str">
        <x:f>IF('Item setup'!A42="","",'Item setup'!A42)</x:f>
      </x:c>
      <x:c r="B45" s="2" t="str">
        <x:f>IF('Item setup'!A42="","",'Item setup'!B42)</x:f>
      </x:c>
      <x:c r="C45" s="2" t="str">
        <x:f>IF('Item setup'!A42="","",'Item setup'!E42)</x:f>
      </x:c>
      <x:c r="D45" s="2" t="str">
        <x:f>IF('Item setup'!A42="","",'Item setup'!F42)</x:f>
      </x:c>
      <x:c r="E45" s="21" t="str">
        <x:f>IF(A45="","",SUMIFS('Usage log'!$E$8:$E$507,'Usage log'!$B$8:$B$507,$A45,'Usage log'!$A$8:$A$507,"&gt;="&amp;$B$4,'Usage log'!$A$8:$A$507,"&lt;"&amp;($E$4+1),'Usage log'!$D$8:$D$507,"Routine"))</x:f>
      </x:c>
      <x:c r="F45" s="21" t="str">
        <x:f>IF(A45="","",SUMIFS('Usage log'!$E$8:$E$507,'Usage log'!$B$8:$B$507,$A45,'Usage log'!$A$8:$A$507,"&gt;="&amp;$B$4,'Usage log'!$A$8:$A$507,"&lt;"&amp;($E$4+1),'Usage log'!$D$8:$D$507,"QC"))</x:f>
      </x:c>
      <x:c r="G45" s="21" t="str">
        <x:f>IF(A45="","",SUMIFS('Usage log'!$E$8:$E$507,'Usage log'!$B$8:$B$507,$A45,'Usage log'!$A$8:$A$507,"&gt;="&amp;$B$4,'Usage log'!$A$8:$A$507,"&lt;"&amp;($E$4+1),'Usage log'!$D$8:$D$507,"Repeat"))</x:f>
      </x:c>
      <x:c r="H45" s="21" t="str">
        <x:f>IF(A45="","",SUMIFS('Usage log'!$F$8:$F$507,'Usage log'!$B$8:$B$507,$A45,'Usage log'!$A$8:$A$507,"&gt;="&amp;$B$4,'Usage log'!$A$8:$A$507,"&lt;"&amp;($E$4+1)))</x:f>
      </x:c>
      <x:c r="I45" s="21" t="str">
        <x:f>IF(A45="","",SUMIFS('Usage log'!$F$8:$F$507,'Usage log'!$B$8:$B$507,$A45,'Usage log'!$A$8:$A$507,"&gt;="&amp;$B$4,'Usage log'!$A$8:$A$507,"&lt;"&amp;($E$4+1),'Usage log'!$D$8:$D$507,"Waste"))</x:f>
      </x:c>
      <x:c r="J45" s="21" t="str">
        <x:f>IF(A45="","",IF(COUNTIFS('Usage log'!$B$8:$B$507,$A45,'Usage log'!$A$8:$A$507,"&gt;="&amp;$B$4,'Usage log'!$A$8:$A$507,"&lt;"&amp;($E$4+1))=0,"",IF(COUNTIFS('Usage log'!$B$8:$B$507,$A45,'Usage log'!$A$8:$A$507,"&gt;="&amp;$B$4,'Usage log'!$A$8:$A$507,"&lt;"&amp;($E$4+1),'Usage log'!$K$8:$K$507,"n.a.")&gt;0,"n.a.",SUMIFS('Usage log'!$K$8:$K$507,'Usage log'!$B$8:$B$507,$A45,'Usage log'!$A$8:$A$507,"&gt;="&amp;$B$4,'Usage log'!$A$8:$A$507,"&lt;"&amp;($E$4+1)))))</x:f>
      </x:c>
      <x:c r="K45" s="22" t="str">
        <x:f>IF(A45="","",IF(COUNTIFS('Usage log'!$B$8:$B$507,$A45,'Usage log'!$A$8:$A$507,"&gt;="&amp;$B$4,'Usage log'!$A$8:$A$507,"&lt;"&amp;($E$4+1))=0,"No activity",IF(COUNTIFS('Usage log'!$B$8:$B$507,$A45,'Usage log'!$A$8:$A$507,"&gt;="&amp;$B$4,'Usage log'!$A$8:$A$507,"&lt;"&amp;($E$4+1),'Usage log'!$N$8:$N$507,"&lt;&gt;Recorded")&gt;0,"Review entries","Recorded")))</x:f>
      </x:c>
      <x:c r="L45" s="21" t="str">
        <x:f>IF(A45="","",IF(AND(ISNUMBER(J45),E45&gt;0),J45/E45,"n.a."))</x:f>
      </x:c>
    </x:row>
    <x:row r="46" ht="24" customHeight="1">
      <x:c r="A46" s="2" t="str">
        <x:f>IF('Item setup'!A43="","",'Item setup'!A43)</x:f>
      </x:c>
      <x:c r="B46" s="2" t="str">
        <x:f>IF('Item setup'!A43="","",'Item setup'!B43)</x:f>
      </x:c>
      <x:c r="C46" s="2" t="str">
        <x:f>IF('Item setup'!A43="","",'Item setup'!E43)</x:f>
      </x:c>
      <x:c r="D46" s="2" t="str">
        <x:f>IF('Item setup'!A43="","",'Item setup'!F43)</x:f>
      </x:c>
      <x:c r="E46" s="21" t="str">
        <x:f>IF(A46="","",SUMIFS('Usage log'!$E$8:$E$507,'Usage log'!$B$8:$B$507,$A46,'Usage log'!$A$8:$A$507,"&gt;="&amp;$B$4,'Usage log'!$A$8:$A$507,"&lt;"&amp;($E$4+1),'Usage log'!$D$8:$D$507,"Routine"))</x:f>
      </x:c>
      <x:c r="F46" s="21" t="str">
        <x:f>IF(A46="","",SUMIFS('Usage log'!$E$8:$E$507,'Usage log'!$B$8:$B$507,$A46,'Usage log'!$A$8:$A$507,"&gt;="&amp;$B$4,'Usage log'!$A$8:$A$507,"&lt;"&amp;($E$4+1),'Usage log'!$D$8:$D$507,"QC"))</x:f>
      </x:c>
      <x:c r="G46" s="21" t="str">
        <x:f>IF(A46="","",SUMIFS('Usage log'!$E$8:$E$507,'Usage log'!$B$8:$B$507,$A46,'Usage log'!$A$8:$A$507,"&gt;="&amp;$B$4,'Usage log'!$A$8:$A$507,"&lt;"&amp;($E$4+1),'Usage log'!$D$8:$D$507,"Repeat"))</x:f>
      </x:c>
      <x:c r="H46" s="21" t="str">
        <x:f>IF(A46="","",SUMIFS('Usage log'!$F$8:$F$507,'Usage log'!$B$8:$B$507,$A46,'Usage log'!$A$8:$A$507,"&gt;="&amp;$B$4,'Usage log'!$A$8:$A$507,"&lt;"&amp;($E$4+1)))</x:f>
      </x:c>
      <x:c r="I46" s="21" t="str">
        <x:f>IF(A46="","",SUMIFS('Usage log'!$F$8:$F$507,'Usage log'!$B$8:$B$507,$A46,'Usage log'!$A$8:$A$507,"&gt;="&amp;$B$4,'Usage log'!$A$8:$A$507,"&lt;"&amp;($E$4+1),'Usage log'!$D$8:$D$507,"Waste"))</x:f>
      </x:c>
      <x:c r="J46" s="21" t="str">
        <x:f>IF(A46="","",IF(COUNTIFS('Usage log'!$B$8:$B$507,$A46,'Usage log'!$A$8:$A$507,"&gt;="&amp;$B$4,'Usage log'!$A$8:$A$507,"&lt;"&amp;($E$4+1))=0,"",IF(COUNTIFS('Usage log'!$B$8:$B$507,$A46,'Usage log'!$A$8:$A$507,"&gt;="&amp;$B$4,'Usage log'!$A$8:$A$507,"&lt;"&amp;($E$4+1),'Usage log'!$K$8:$K$507,"n.a.")&gt;0,"n.a.",SUMIFS('Usage log'!$K$8:$K$507,'Usage log'!$B$8:$B$507,$A46,'Usage log'!$A$8:$A$507,"&gt;="&amp;$B$4,'Usage log'!$A$8:$A$507,"&lt;"&amp;($E$4+1)))))</x:f>
      </x:c>
      <x:c r="K46" s="22" t="str">
        <x:f>IF(A46="","",IF(COUNTIFS('Usage log'!$B$8:$B$507,$A46,'Usage log'!$A$8:$A$507,"&gt;="&amp;$B$4,'Usage log'!$A$8:$A$507,"&lt;"&amp;($E$4+1))=0,"No activity",IF(COUNTIFS('Usage log'!$B$8:$B$507,$A46,'Usage log'!$A$8:$A$507,"&gt;="&amp;$B$4,'Usage log'!$A$8:$A$507,"&lt;"&amp;($E$4+1),'Usage log'!$N$8:$N$507,"&lt;&gt;Recorded")&gt;0,"Review entries","Recorded")))</x:f>
      </x:c>
      <x:c r="L46" s="21" t="str">
        <x:f>IF(A46="","",IF(AND(ISNUMBER(J46),E46&gt;0),J46/E46,"n.a."))</x:f>
      </x:c>
    </x:row>
    <x:row r="47" ht="24" customHeight="1">
      <x:c r="A47" s="2" t="str">
        <x:f>IF('Item setup'!A44="","",'Item setup'!A44)</x:f>
      </x:c>
      <x:c r="B47" s="2" t="str">
        <x:f>IF('Item setup'!A44="","",'Item setup'!B44)</x:f>
      </x:c>
      <x:c r="C47" s="2" t="str">
        <x:f>IF('Item setup'!A44="","",'Item setup'!E44)</x:f>
      </x:c>
      <x:c r="D47" s="2" t="str">
        <x:f>IF('Item setup'!A44="","",'Item setup'!F44)</x:f>
      </x:c>
      <x:c r="E47" s="21" t="str">
        <x:f>IF(A47="","",SUMIFS('Usage log'!$E$8:$E$507,'Usage log'!$B$8:$B$507,$A47,'Usage log'!$A$8:$A$507,"&gt;="&amp;$B$4,'Usage log'!$A$8:$A$507,"&lt;"&amp;($E$4+1),'Usage log'!$D$8:$D$507,"Routine"))</x:f>
      </x:c>
      <x:c r="F47" s="21" t="str">
        <x:f>IF(A47="","",SUMIFS('Usage log'!$E$8:$E$507,'Usage log'!$B$8:$B$507,$A47,'Usage log'!$A$8:$A$507,"&gt;="&amp;$B$4,'Usage log'!$A$8:$A$507,"&lt;"&amp;($E$4+1),'Usage log'!$D$8:$D$507,"QC"))</x:f>
      </x:c>
      <x:c r="G47" s="21" t="str">
        <x:f>IF(A47="","",SUMIFS('Usage log'!$E$8:$E$507,'Usage log'!$B$8:$B$507,$A47,'Usage log'!$A$8:$A$507,"&gt;="&amp;$B$4,'Usage log'!$A$8:$A$507,"&lt;"&amp;($E$4+1),'Usage log'!$D$8:$D$507,"Repeat"))</x:f>
      </x:c>
      <x:c r="H47" s="21" t="str">
        <x:f>IF(A47="","",SUMIFS('Usage log'!$F$8:$F$507,'Usage log'!$B$8:$B$507,$A47,'Usage log'!$A$8:$A$507,"&gt;="&amp;$B$4,'Usage log'!$A$8:$A$507,"&lt;"&amp;($E$4+1)))</x:f>
      </x:c>
      <x:c r="I47" s="21" t="str">
        <x:f>IF(A47="","",SUMIFS('Usage log'!$F$8:$F$507,'Usage log'!$B$8:$B$507,$A47,'Usage log'!$A$8:$A$507,"&gt;="&amp;$B$4,'Usage log'!$A$8:$A$507,"&lt;"&amp;($E$4+1),'Usage log'!$D$8:$D$507,"Waste"))</x:f>
      </x:c>
      <x:c r="J47" s="21" t="str">
        <x:f>IF(A47="","",IF(COUNTIFS('Usage log'!$B$8:$B$507,$A47,'Usage log'!$A$8:$A$507,"&gt;="&amp;$B$4,'Usage log'!$A$8:$A$507,"&lt;"&amp;($E$4+1))=0,"",IF(COUNTIFS('Usage log'!$B$8:$B$507,$A47,'Usage log'!$A$8:$A$507,"&gt;="&amp;$B$4,'Usage log'!$A$8:$A$507,"&lt;"&amp;($E$4+1),'Usage log'!$K$8:$K$507,"n.a.")&gt;0,"n.a.",SUMIFS('Usage log'!$K$8:$K$507,'Usage log'!$B$8:$B$507,$A47,'Usage log'!$A$8:$A$507,"&gt;="&amp;$B$4,'Usage log'!$A$8:$A$507,"&lt;"&amp;($E$4+1)))))</x:f>
      </x:c>
      <x:c r="K47" s="22" t="str">
        <x:f>IF(A47="","",IF(COUNTIFS('Usage log'!$B$8:$B$507,$A47,'Usage log'!$A$8:$A$507,"&gt;="&amp;$B$4,'Usage log'!$A$8:$A$507,"&lt;"&amp;($E$4+1))=0,"No activity",IF(COUNTIFS('Usage log'!$B$8:$B$507,$A47,'Usage log'!$A$8:$A$507,"&gt;="&amp;$B$4,'Usage log'!$A$8:$A$507,"&lt;"&amp;($E$4+1),'Usage log'!$N$8:$N$507,"&lt;&gt;Recorded")&gt;0,"Review entries","Recorded")))</x:f>
      </x:c>
      <x:c r="L47" s="21" t="str">
        <x:f>IF(A47="","",IF(AND(ISNUMBER(J47),E47&gt;0),J47/E47,"n.a."))</x:f>
      </x:c>
    </x:row>
    <x:row r="48" ht="24" customHeight="1">
      <x:c r="A48" s="2" t="str">
        <x:f>IF('Item setup'!A45="","",'Item setup'!A45)</x:f>
      </x:c>
      <x:c r="B48" s="2" t="str">
        <x:f>IF('Item setup'!A45="","",'Item setup'!B45)</x:f>
      </x:c>
      <x:c r="C48" s="2" t="str">
        <x:f>IF('Item setup'!A45="","",'Item setup'!E45)</x:f>
      </x:c>
      <x:c r="D48" s="2" t="str">
        <x:f>IF('Item setup'!A45="","",'Item setup'!F45)</x:f>
      </x:c>
      <x:c r="E48" s="21" t="str">
        <x:f>IF(A48="","",SUMIFS('Usage log'!$E$8:$E$507,'Usage log'!$B$8:$B$507,$A48,'Usage log'!$A$8:$A$507,"&gt;="&amp;$B$4,'Usage log'!$A$8:$A$507,"&lt;"&amp;($E$4+1),'Usage log'!$D$8:$D$507,"Routine"))</x:f>
      </x:c>
      <x:c r="F48" s="21" t="str">
        <x:f>IF(A48="","",SUMIFS('Usage log'!$E$8:$E$507,'Usage log'!$B$8:$B$507,$A48,'Usage log'!$A$8:$A$507,"&gt;="&amp;$B$4,'Usage log'!$A$8:$A$507,"&lt;"&amp;($E$4+1),'Usage log'!$D$8:$D$507,"QC"))</x:f>
      </x:c>
      <x:c r="G48" s="21" t="str">
        <x:f>IF(A48="","",SUMIFS('Usage log'!$E$8:$E$507,'Usage log'!$B$8:$B$507,$A48,'Usage log'!$A$8:$A$507,"&gt;="&amp;$B$4,'Usage log'!$A$8:$A$507,"&lt;"&amp;($E$4+1),'Usage log'!$D$8:$D$507,"Repeat"))</x:f>
      </x:c>
      <x:c r="H48" s="21" t="str">
        <x:f>IF(A48="","",SUMIFS('Usage log'!$F$8:$F$507,'Usage log'!$B$8:$B$507,$A48,'Usage log'!$A$8:$A$507,"&gt;="&amp;$B$4,'Usage log'!$A$8:$A$507,"&lt;"&amp;($E$4+1)))</x:f>
      </x:c>
      <x:c r="I48" s="21" t="str">
        <x:f>IF(A48="","",SUMIFS('Usage log'!$F$8:$F$507,'Usage log'!$B$8:$B$507,$A48,'Usage log'!$A$8:$A$507,"&gt;="&amp;$B$4,'Usage log'!$A$8:$A$507,"&lt;"&amp;($E$4+1),'Usage log'!$D$8:$D$507,"Waste"))</x:f>
      </x:c>
      <x:c r="J48" s="21" t="str">
        <x:f>IF(A48="","",IF(COUNTIFS('Usage log'!$B$8:$B$507,$A48,'Usage log'!$A$8:$A$507,"&gt;="&amp;$B$4,'Usage log'!$A$8:$A$507,"&lt;"&amp;($E$4+1))=0,"",IF(COUNTIFS('Usage log'!$B$8:$B$507,$A48,'Usage log'!$A$8:$A$507,"&gt;="&amp;$B$4,'Usage log'!$A$8:$A$507,"&lt;"&amp;($E$4+1),'Usage log'!$K$8:$K$507,"n.a.")&gt;0,"n.a.",SUMIFS('Usage log'!$K$8:$K$507,'Usage log'!$B$8:$B$507,$A48,'Usage log'!$A$8:$A$507,"&gt;="&amp;$B$4,'Usage log'!$A$8:$A$507,"&lt;"&amp;($E$4+1)))))</x:f>
      </x:c>
      <x:c r="K48" s="22" t="str">
        <x:f>IF(A48="","",IF(COUNTIFS('Usage log'!$B$8:$B$507,$A48,'Usage log'!$A$8:$A$507,"&gt;="&amp;$B$4,'Usage log'!$A$8:$A$507,"&lt;"&amp;($E$4+1))=0,"No activity",IF(COUNTIFS('Usage log'!$B$8:$B$507,$A48,'Usage log'!$A$8:$A$507,"&gt;="&amp;$B$4,'Usage log'!$A$8:$A$507,"&lt;"&amp;($E$4+1),'Usage log'!$N$8:$N$507,"&lt;&gt;Recorded")&gt;0,"Review entries","Recorded")))</x:f>
      </x:c>
      <x:c r="L48" s="21" t="str">
        <x:f>IF(A48="","",IF(AND(ISNUMBER(J48),E48&gt;0),J48/E48,"n.a."))</x:f>
      </x:c>
    </x:row>
    <x:row r="49" ht="24" customHeight="1">
      <x:c r="A49" s="2" t="str">
        <x:f>IF('Item setup'!A46="","",'Item setup'!A46)</x:f>
      </x:c>
      <x:c r="B49" s="2" t="str">
        <x:f>IF('Item setup'!A46="","",'Item setup'!B46)</x:f>
      </x:c>
      <x:c r="C49" s="2" t="str">
        <x:f>IF('Item setup'!A46="","",'Item setup'!E46)</x:f>
      </x:c>
      <x:c r="D49" s="2" t="str">
        <x:f>IF('Item setup'!A46="","",'Item setup'!F46)</x:f>
      </x:c>
      <x:c r="E49" s="21" t="str">
        <x:f>IF(A49="","",SUMIFS('Usage log'!$E$8:$E$507,'Usage log'!$B$8:$B$507,$A49,'Usage log'!$A$8:$A$507,"&gt;="&amp;$B$4,'Usage log'!$A$8:$A$507,"&lt;"&amp;($E$4+1),'Usage log'!$D$8:$D$507,"Routine"))</x:f>
      </x:c>
      <x:c r="F49" s="21" t="str">
        <x:f>IF(A49="","",SUMIFS('Usage log'!$E$8:$E$507,'Usage log'!$B$8:$B$507,$A49,'Usage log'!$A$8:$A$507,"&gt;="&amp;$B$4,'Usage log'!$A$8:$A$507,"&lt;"&amp;($E$4+1),'Usage log'!$D$8:$D$507,"QC"))</x:f>
      </x:c>
      <x:c r="G49" s="21" t="str">
        <x:f>IF(A49="","",SUMIFS('Usage log'!$E$8:$E$507,'Usage log'!$B$8:$B$507,$A49,'Usage log'!$A$8:$A$507,"&gt;="&amp;$B$4,'Usage log'!$A$8:$A$507,"&lt;"&amp;($E$4+1),'Usage log'!$D$8:$D$507,"Repeat"))</x:f>
      </x:c>
      <x:c r="H49" s="21" t="str">
        <x:f>IF(A49="","",SUMIFS('Usage log'!$F$8:$F$507,'Usage log'!$B$8:$B$507,$A49,'Usage log'!$A$8:$A$507,"&gt;="&amp;$B$4,'Usage log'!$A$8:$A$507,"&lt;"&amp;($E$4+1)))</x:f>
      </x:c>
      <x:c r="I49" s="21" t="str">
        <x:f>IF(A49="","",SUMIFS('Usage log'!$F$8:$F$507,'Usage log'!$B$8:$B$507,$A49,'Usage log'!$A$8:$A$507,"&gt;="&amp;$B$4,'Usage log'!$A$8:$A$507,"&lt;"&amp;($E$4+1),'Usage log'!$D$8:$D$507,"Waste"))</x:f>
      </x:c>
      <x:c r="J49" s="21" t="str">
        <x:f>IF(A49="","",IF(COUNTIFS('Usage log'!$B$8:$B$507,$A49,'Usage log'!$A$8:$A$507,"&gt;="&amp;$B$4,'Usage log'!$A$8:$A$507,"&lt;"&amp;($E$4+1))=0,"",IF(COUNTIFS('Usage log'!$B$8:$B$507,$A49,'Usage log'!$A$8:$A$507,"&gt;="&amp;$B$4,'Usage log'!$A$8:$A$507,"&lt;"&amp;($E$4+1),'Usage log'!$K$8:$K$507,"n.a.")&gt;0,"n.a.",SUMIFS('Usage log'!$K$8:$K$507,'Usage log'!$B$8:$B$507,$A49,'Usage log'!$A$8:$A$507,"&gt;="&amp;$B$4,'Usage log'!$A$8:$A$507,"&lt;"&amp;($E$4+1)))))</x:f>
      </x:c>
      <x:c r="K49" s="22" t="str">
        <x:f>IF(A49="","",IF(COUNTIFS('Usage log'!$B$8:$B$507,$A49,'Usage log'!$A$8:$A$507,"&gt;="&amp;$B$4,'Usage log'!$A$8:$A$507,"&lt;"&amp;($E$4+1))=0,"No activity",IF(COUNTIFS('Usage log'!$B$8:$B$507,$A49,'Usage log'!$A$8:$A$507,"&gt;="&amp;$B$4,'Usage log'!$A$8:$A$507,"&lt;"&amp;($E$4+1),'Usage log'!$N$8:$N$507,"&lt;&gt;Recorded")&gt;0,"Review entries","Recorded")))</x:f>
      </x:c>
      <x:c r="L49" s="21" t="str">
        <x:f>IF(A49="","",IF(AND(ISNUMBER(J49),E49&gt;0),J49/E49,"n.a."))</x:f>
      </x:c>
    </x:row>
    <x:row r="50" ht="24" customHeight="1">
      <x:c r="A50" s="2" t="str">
        <x:f>IF('Item setup'!A47="","",'Item setup'!A47)</x:f>
      </x:c>
      <x:c r="B50" s="2" t="str">
        <x:f>IF('Item setup'!A47="","",'Item setup'!B47)</x:f>
      </x:c>
      <x:c r="C50" s="2" t="str">
        <x:f>IF('Item setup'!A47="","",'Item setup'!E47)</x:f>
      </x:c>
      <x:c r="D50" s="2" t="str">
        <x:f>IF('Item setup'!A47="","",'Item setup'!F47)</x:f>
      </x:c>
      <x:c r="E50" s="21" t="str">
        <x:f>IF(A50="","",SUMIFS('Usage log'!$E$8:$E$507,'Usage log'!$B$8:$B$507,$A50,'Usage log'!$A$8:$A$507,"&gt;="&amp;$B$4,'Usage log'!$A$8:$A$507,"&lt;"&amp;($E$4+1),'Usage log'!$D$8:$D$507,"Routine"))</x:f>
      </x:c>
      <x:c r="F50" s="21" t="str">
        <x:f>IF(A50="","",SUMIFS('Usage log'!$E$8:$E$507,'Usage log'!$B$8:$B$507,$A50,'Usage log'!$A$8:$A$507,"&gt;="&amp;$B$4,'Usage log'!$A$8:$A$507,"&lt;"&amp;($E$4+1),'Usage log'!$D$8:$D$507,"QC"))</x:f>
      </x:c>
      <x:c r="G50" s="21" t="str">
        <x:f>IF(A50="","",SUMIFS('Usage log'!$E$8:$E$507,'Usage log'!$B$8:$B$507,$A50,'Usage log'!$A$8:$A$507,"&gt;="&amp;$B$4,'Usage log'!$A$8:$A$507,"&lt;"&amp;($E$4+1),'Usage log'!$D$8:$D$507,"Repeat"))</x:f>
      </x:c>
      <x:c r="H50" s="21" t="str">
        <x:f>IF(A50="","",SUMIFS('Usage log'!$F$8:$F$507,'Usage log'!$B$8:$B$507,$A50,'Usage log'!$A$8:$A$507,"&gt;="&amp;$B$4,'Usage log'!$A$8:$A$507,"&lt;"&amp;($E$4+1)))</x:f>
      </x:c>
      <x:c r="I50" s="21" t="str">
        <x:f>IF(A50="","",SUMIFS('Usage log'!$F$8:$F$507,'Usage log'!$B$8:$B$507,$A50,'Usage log'!$A$8:$A$507,"&gt;="&amp;$B$4,'Usage log'!$A$8:$A$507,"&lt;"&amp;($E$4+1),'Usage log'!$D$8:$D$507,"Waste"))</x:f>
      </x:c>
      <x:c r="J50" s="21" t="str">
        <x:f>IF(A50="","",IF(COUNTIFS('Usage log'!$B$8:$B$507,$A50,'Usage log'!$A$8:$A$507,"&gt;="&amp;$B$4,'Usage log'!$A$8:$A$507,"&lt;"&amp;($E$4+1))=0,"",IF(COUNTIFS('Usage log'!$B$8:$B$507,$A50,'Usage log'!$A$8:$A$507,"&gt;="&amp;$B$4,'Usage log'!$A$8:$A$507,"&lt;"&amp;($E$4+1),'Usage log'!$K$8:$K$507,"n.a.")&gt;0,"n.a.",SUMIFS('Usage log'!$K$8:$K$507,'Usage log'!$B$8:$B$507,$A50,'Usage log'!$A$8:$A$507,"&gt;="&amp;$B$4,'Usage log'!$A$8:$A$507,"&lt;"&amp;($E$4+1)))))</x:f>
      </x:c>
      <x:c r="K50" s="22" t="str">
        <x:f>IF(A50="","",IF(COUNTIFS('Usage log'!$B$8:$B$507,$A50,'Usage log'!$A$8:$A$507,"&gt;="&amp;$B$4,'Usage log'!$A$8:$A$507,"&lt;"&amp;($E$4+1))=0,"No activity",IF(COUNTIFS('Usage log'!$B$8:$B$507,$A50,'Usage log'!$A$8:$A$507,"&gt;="&amp;$B$4,'Usage log'!$A$8:$A$507,"&lt;"&amp;($E$4+1),'Usage log'!$N$8:$N$507,"&lt;&gt;Recorded")&gt;0,"Review entries","Recorded")))</x:f>
      </x:c>
      <x:c r="L50" s="21" t="str">
        <x:f>IF(A50="","",IF(AND(ISNUMBER(J50),E50&gt;0),J50/E50,"n.a."))</x:f>
      </x:c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36" customHeight="1">
      <x:c r="A52" s="10" t="str">
        <x:v>Cost per routine work unit includes QC, repeats, other use and waste. It is not a cost per unique patient or an AST interpretation.</x:v>
      </x:c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</x:sheetData>
  <x:mergeCells>
    <x:mergeCell ref="A6:L6"/>
    <x:mergeCell ref="A52:L52"/>
  </x:mergeCells>
  <x:dataValidations count="3">
    <x:dataValidation type="custom" sqref="B4">
      <x:formula1>DAY(B4)=1</x:formula1>
    </x:dataValidation>
    <x:dataValidation type="date" operator="between" sqref="E4">
      <x:formula1>$B$4</x:formula1>
      <x:formula2>$H$4</x:formula2>
    </x:dataValidation>
    <x:dataValidation type="whole" operator="between" sqref="K4">
      <x:formula1>0</x:formula1>
      <x:formula2>365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46676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32" hidden="0" customWidth="1"/>
    <x:col min="8" max="8" width="32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25" hidden="0" customWidth="1"/>
    <x:col min="15" max="15" width="16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2" customHeight="1">
      <x:c r="A2" s="3" t="str">
        <x:v>Daily reagent usage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</x:row>
    <x:row r="4" ht="38" customHeight="1">
      <x:c r="A4" s="10" t="str">
        <x:v>One row per item, lot, date and work type. Enter measured quantity in the item’s base unit. Record receipts on Lot register, not as usage.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4" customHeight="1">
      <x:c r="A5" s="9" t="str">
        <x:v>Expected quantity applies only to Routine, QC and Repeat when local benchmark rates are supplied. Waste is discarded stock.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52" customHeight="1">
      <x:c r="A7" s="14" t="str">
        <x:v>Date</x:v>
      </x:c>
      <x:c r="B7" s="14" t="str">
        <x:v>Item ID</x:v>
      </x:c>
      <x:c r="C7" s="14" t="str">
        <x:v>Lot ID</x:v>
      </x:c>
      <x:c r="D7" s="14" t="str">
        <x:v>Work type</x:v>
      </x:c>
      <x:c r="E7" s="14" t="str">
        <x:v>Work count</x:v>
      </x:c>
      <x:c r="F7" s="14" t="str">
        <x:v>Quantity used / wasted</x:v>
      </x:c>
      <x:c r="G7" s="14" t="str">
        <x:v>Notes / reason</x:v>
      </x:c>
      <x:c r="H7" s="14" t="str">
        <x:v>Item</x:v>
      </x:c>
      <x:c r="I7" s="14" t="str">
        <x:v>Base unit</x:v>
      </x:c>
      <x:c r="J7" s="14" t="str">
        <x:v>Cost / base unit (ZMW)</x:v>
      </x:c>
      <x:c r="K7" s="14" t="str">
        <x:v>Usage cost (ZMW)</x:v>
      </x:c>
      <x:c r="L7" s="14" t="str">
        <x:v>Expected quantity</x:v>
      </x:c>
      <x:c r="M7" s="14" t="str">
        <x:v>Actual − expected</x:v>
      </x:c>
      <x:c r="N7" s="14" t="str">
        <x:v>Entry status</x:v>
      </x:c>
      <x:c r="O7" s="14" t="str">
        <x:v>Workload unit</x:v>
      </x:c>
    </x:row>
    <x:row r="8" ht="24" customHeight="1">
      <x:c r="A8" s="7"/>
      <x:c r="B8" s="5"/>
      <x:c r="C8" s="5"/>
      <x:c r="D8" s="5"/>
      <x:c r="E8" s="16"/>
      <x:c r="F8" s="16"/>
      <x:c r="G8" s="5"/>
      <x:c r="H8" s="15" t="str">
        <x:f>IF(B8="","",IF(COUNTIFS('Item setup'!$A$8:$A$47,B8)&lt;&gt;1,"n.a.",INDEX('Item setup'!$B$8:$B$47,MATCH(B8,'Item setup'!$A$8:$A$47,0))))</x:f>
      </x:c>
      <x:c r="I8" s="15" t="str">
        <x:f>IF(B8="","",IF(COUNTIFS('Item setup'!$A$8:$A$47,B8)&lt;&gt;1,"n.a.",INDEX('Item setup'!$E$8:$E$47,MATCH(B8,'Item setup'!$A$8:$A$47,0))))</x:f>
      </x:c>
      <x:c r="J8" s="17" t="str">
        <x:f>IF(B8="","",IF(COUNTIFS('Item setup'!$A$8:$A$47,B8)&lt;&gt;1,"n.a.",INDEX('Item setup'!$I$8:$I$47,MATCH(B8,'Item setup'!$A$8:$A$47,0))))</x:f>
      </x:c>
      <x:c r="K8" s="17" t="str">
        <x:f>IF(OR(A8="",B8="",NOT(ISNUMBER(F8))),"",IF(ISNUMBER(J8),F8*J8,"n.a."))</x:f>
      </x:c>
      <x:c r="L8" s="15" t="str">
        <x:f>IF(OR(B8="",NOT(ISNUMBER(E8))),"",IF(OR(D8="Routine",D8="QC",D8="Repeat"),IF(COUNTIFS('Item setup'!$A$8:$A$47,B8)&lt;&gt;1,"n.a.",IF(IF(D8="Routine",COUNTIFS('Item setup'!$A$8:$A$47,B8,'Item setup'!$J$8:$J$47,"&lt;&gt;"),IF(D8="QC",COUNTIFS('Item setup'!$A$8:$A$47,B8,'Item setup'!$K$8:$K$47,"&lt;&gt;"),COUNTIFS('Item setup'!$A$8:$A$47,B8,'Item setup'!$L$8:$L$47,"&lt;&gt;")))=0,"n.a.",E8*IF(D8="Routine",INDEX('Item setup'!$J$8:$J$47,MATCH(B8,'Item setup'!$A$8:$A$47,0)),IF(D8="QC",INDEX('Item setup'!$K$8:$K$47,MATCH(B8,'Item setup'!$A$8:$A$47,0)),INDEX('Item setup'!$L$8:$L$47,MATCH(B8,'Item setup'!$A$8:$A$47,0)))))),""))</x:f>
      </x:c>
      <x:c r="M8" s="15" t="str">
        <x:f>IF(AND(ISNUMBER(F8),ISNUMBER(L8)),F8-L8,"")</x:f>
      </x:c>
      <x:c r="N8" s="15" t="str">
        <x:f>IF(COUNTA(A8:G8)=0,"",IF(OR(A8="",B8="",C8="",D8="",NOT(ISNUMBER(F8))),"Complete entry",IF(OR(NOT(ISNUMBER(A8)),NOT(ISNUMBER(F8)),F8&lt;0),"Invalid date/quantity",IF(COUNTIFS('Item setup'!$A$8:$A$47,B8)&lt;&gt;1,"Check item ID",IF(COUNTIFS('Lot register'!$A$8:$A$107,B8,'Lot register'!$B$8:$B$107,C8)&lt;&gt;1,"Check lot ID",IF(OR(D8="Routine",D8="QC",D8="Repeat"),IF(OR(NOT(ISNUMBER(E8)),E8&lt;0),"Enter work count",IF(NOT(ISNUMBER(J8)),"Enter pack details","Recorded")),IF(NOT(ISNUMBER(J8)),"Enter pack details","Recorded")))))))</x:f>
      </x:c>
      <x:c r="O8" s="15" t="str">
        <x:f>IF(B8="","",IF(COUNTIFS('Item setup'!$A$8:$A$47,B8)&lt;&gt;1,"n.a.",INDEX('Item setup'!$F$8:$F$47,MATCH(B8,'Item setup'!$A$8:$A$47,0))))</x:f>
      </x:c>
    </x:row>
    <x:row r="9" ht="24" customHeight="1">
      <x:c r="A9" s="7"/>
      <x:c r="B9" s="5"/>
      <x:c r="C9" s="5"/>
      <x:c r="D9" s="5"/>
      <x:c r="E9" s="16"/>
      <x:c r="F9" s="16"/>
      <x:c r="G9" s="5"/>
      <x:c r="H9" s="15" t="str">
        <x:f>IF(B9="","",IF(COUNTIFS('Item setup'!$A$8:$A$47,B9)&lt;&gt;1,"n.a.",INDEX('Item setup'!$B$8:$B$47,MATCH(B9,'Item setup'!$A$8:$A$47,0))))</x:f>
      </x:c>
      <x:c r="I9" s="15" t="str">
        <x:f>IF(B9="","",IF(COUNTIFS('Item setup'!$A$8:$A$47,B9)&lt;&gt;1,"n.a.",INDEX('Item setup'!$E$8:$E$47,MATCH(B9,'Item setup'!$A$8:$A$47,0))))</x:f>
      </x:c>
      <x:c r="J9" s="17" t="str">
        <x:f>IF(B9="","",IF(COUNTIFS('Item setup'!$A$8:$A$47,B9)&lt;&gt;1,"n.a.",INDEX('Item setup'!$I$8:$I$47,MATCH(B9,'Item setup'!$A$8:$A$47,0))))</x:f>
      </x:c>
      <x:c r="K9" s="17" t="str">
        <x:f>IF(OR(A9="",B9="",NOT(ISNUMBER(F9))),"",IF(ISNUMBER(J9),F9*J9,"n.a."))</x:f>
      </x:c>
      <x:c r="L9" s="15" t="str">
        <x:f>IF(OR(B9="",NOT(ISNUMBER(E9))),"",IF(OR(D9="Routine",D9="QC",D9="Repeat"),IF(COUNTIFS('Item setup'!$A$8:$A$47,B9)&lt;&gt;1,"n.a.",IF(IF(D9="Routine",COUNTIFS('Item setup'!$A$8:$A$47,B9,'Item setup'!$J$8:$J$47,"&lt;&gt;"),IF(D9="QC",COUNTIFS('Item setup'!$A$8:$A$47,B9,'Item setup'!$K$8:$K$47,"&lt;&gt;"),COUNTIFS('Item setup'!$A$8:$A$47,B9,'Item setup'!$L$8:$L$47,"&lt;&gt;")))=0,"n.a.",E9*IF(D9="Routine",INDEX('Item setup'!$J$8:$J$47,MATCH(B9,'Item setup'!$A$8:$A$47,0)),IF(D9="QC",INDEX('Item setup'!$K$8:$K$47,MATCH(B9,'Item setup'!$A$8:$A$47,0)),INDEX('Item setup'!$L$8:$L$47,MATCH(B9,'Item setup'!$A$8:$A$47,0)))))),""))</x:f>
      </x:c>
      <x:c r="M9" s="15" t="str">
        <x:f>IF(AND(ISNUMBER(F9),ISNUMBER(L9)),F9-L9,"")</x:f>
      </x:c>
      <x:c r="N9" s="15" t="str">
        <x:f>IF(COUNTA(A9:G9)=0,"",IF(OR(A9="",B9="",C9="",D9="",NOT(ISNUMBER(F9))),"Complete entry",IF(OR(NOT(ISNUMBER(A9)),NOT(ISNUMBER(F9)),F9&lt;0),"Invalid date/quantity",IF(COUNTIFS('Item setup'!$A$8:$A$47,B9)&lt;&gt;1,"Check item ID",IF(COUNTIFS('Lot register'!$A$8:$A$107,B9,'Lot register'!$B$8:$B$107,C9)&lt;&gt;1,"Check lot ID",IF(OR(D9="Routine",D9="QC",D9="Repeat"),IF(OR(NOT(ISNUMBER(E9)),E9&lt;0),"Enter work count",IF(NOT(ISNUMBER(J9)),"Enter pack details","Recorded")),IF(NOT(ISNUMBER(J9)),"Enter pack details","Recorded")))))))</x:f>
      </x:c>
      <x:c r="O9" s="15" t="str">
        <x:f>IF(B9="","",IF(COUNTIFS('Item setup'!$A$8:$A$47,B9)&lt;&gt;1,"n.a.",INDEX('Item setup'!$F$8:$F$47,MATCH(B9,'Item setup'!$A$8:$A$47,0))))</x:f>
      </x:c>
    </x:row>
    <x:row r="10" ht="24" customHeight="1">
      <x:c r="A10" s="7"/>
      <x:c r="B10" s="5"/>
      <x:c r="C10" s="5"/>
      <x:c r="D10" s="5"/>
      <x:c r="E10" s="16"/>
      <x:c r="F10" s="16"/>
      <x:c r="G10" s="5"/>
      <x:c r="H10" s="15" t="str">
        <x:f>IF(B10="","",IF(COUNTIFS('Item setup'!$A$8:$A$47,B10)&lt;&gt;1,"n.a.",INDEX('Item setup'!$B$8:$B$47,MATCH(B10,'Item setup'!$A$8:$A$47,0))))</x:f>
      </x:c>
      <x:c r="I10" s="15" t="str">
        <x:f>IF(B10="","",IF(COUNTIFS('Item setup'!$A$8:$A$47,B10)&lt;&gt;1,"n.a.",INDEX('Item setup'!$E$8:$E$47,MATCH(B10,'Item setup'!$A$8:$A$47,0))))</x:f>
      </x:c>
      <x:c r="J10" s="17" t="str">
        <x:f>IF(B10="","",IF(COUNTIFS('Item setup'!$A$8:$A$47,B10)&lt;&gt;1,"n.a.",INDEX('Item setup'!$I$8:$I$47,MATCH(B10,'Item setup'!$A$8:$A$47,0))))</x:f>
      </x:c>
      <x:c r="K10" s="17" t="str">
        <x:f>IF(OR(A10="",B10="",NOT(ISNUMBER(F10))),"",IF(ISNUMBER(J10),F10*J10,"n.a."))</x:f>
      </x:c>
      <x:c r="L10" s="15" t="str">
        <x:f>IF(OR(B10="",NOT(ISNUMBER(E10))),"",IF(OR(D10="Routine",D10="QC",D10="Repeat"),IF(COUNTIFS('Item setup'!$A$8:$A$47,B10)&lt;&gt;1,"n.a.",IF(IF(D10="Routine",COUNTIFS('Item setup'!$A$8:$A$47,B10,'Item setup'!$J$8:$J$47,"&lt;&gt;"),IF(D10="QC",COUNTIFS('Item setup'!$A$8:$A$47,B10,'Item setup'!$K$8:$K$47,"&lt;&gt;"),COUNTIFS('Item setup'!$A$8:$A$47,B10,'Item setup'!$L$8:$L$47,"&lt;&gt;")))=0,"n.a.",E10*IF(D10="Routine",INDEX('Item setup'!$J$8:$J$47,MATCH(B10,'Item setup'!$A$8:$A$47,0)),IF(D10="QC",INDEX('Item setup'!$K$8:$K$47,MATCH(B10,'Item setup'!$A$8:$A$47,0)),INDEX('Item setup'!$L$8:$L$47,MATCH(B10,'Item setup'!$A$8:$A$47,0)))))),""))</x:f>
      </x:c>
      <x:c r="M10" s="15" t="str">
        <x:f>IF(AND(ISNUMBER(F10),ISNUMBER(L10)),F10-L10,"")</x:f>
      </x:c>
      <x:c r="N10" s="15" t="str">
        <x:f>IF(COUNTA(A10:G10)=0,"",IF(OR(A10="",B10="",C10="",D10="",NOT(ISNUMBER(F10))),"Complete entry",IF(OR(NOT(ISNUMBER(A10)),NOT(ISNUMBER(F10)),F10&lt;0),"Invalid date/quantity",IF(COUNTIFS('Item setup'!$A$8:$A$47,B10)&lt;&gt;1,"Check item ID",IF(COUNTIFS('Lot register'!$A$8:$A$107,B10,'Lot register'!$B$8:$B$107,C10)&lt;&gt;1,"Check lot ID",IF(OR(D10="Routine",D10="QC",D10="Repeat"),IF(OR(NOT(ISNUMBER(E10)),E10&lt;0),"Enter work count",IF(NOT(ISNUMBER(J10)),"Enter pack details","Recorded")),IF(NOT(ISNUMBER(J10)),"Enter pack details","Recorded")))))))</x:f>
      </x:c>
      <x:c r="O10" s="15" t="str">
        <x:f>IF(B10="","",IF(COUNTIFS('Item setup'!$A$8:$A$47,B10)&lt;&gt;1,"n.a.",INDEX('Item setup'!$F$8:$F$47,MATCH(B10,'Item setup'!$A$8:$A$47,0))))</x:f>
      </x:c>
    </x:row>
    <x:row r="11" ht="24" customHeight="1">
      <x:c r="A11" s="7"/>
      <x:c r="B11" s="5"/>
      <x:c r="C11" s="5"/>
      <x:c r="D11" s="5"/>
      <x:c r="E11" s="16"/>
      <x:c r="F11" s="16"/>
      <x:c r="G11" s="5"/>
      <x:c r="H11" s="15" t="str">
        <x:f>IF(B11="","",IF(COUNTIFS('Item setup'!$A$8:$A$47,B11)&lt;&gt;1,"n.a.",INDEX('Item setup'!$B$8:$B$47,MATCH(B11,'Item setup'!$A$8:$A$47,0))))</x:f>
      </x:c>
      <x:c r="I11" s="15" t="str">
        <x:f>IF(B11="","",IF(COUNTIFS('Item setup'!$A$8:$A$47,B11)&lt;&gt;1,"n.a.",INDEX('Item setup'!$E$8:$E$47,MATCH(B11,'Item setup'!$A$8:$A$47,0))))</x:f>
      </x:c>
      <x:c r="J11" s="17" t="str">
        <x:f>IF(B11="","",IF(COUNTIFS('Item setup'!$A$8:$A$47,B11)&lt;&gt;1,"n.a.",INDEX('Item setup'!$I$8:$I$47,MATCH(B11,'Item setup'!$A$8:$A$47,0))))</x:f>
      </x:c>
      <x:c r="K11" s="17" t="str">
        <x:f>IF(OR(A11="",B11="",NOT(ISNUMBER(F11))),"",IF(ISNUMBER(J11),F11*J11,"n.a."))</x:f>
      </x:c>
      <x:c r="L11" s="15" t="str">
        <x:f>IF(OR(B11="",NOT(ISNUMBER(E11))),"",IF(OR(D11="Routine",D11="QC",D11="Repeat"),IF(COUNTIFS('Item setup'!$A$8:$A$47,B11)&lt;&gt;1,"n.a.",IF(IF(D11="Routine",COUNTIFS('Item setup'!$A$8:$A$47,B11,'Item setup'!$J$8:$J$47,"&lt;&gt;"),IF(D11="QC",COUNTIFS('Item setup'!$A$8:$A$47,B11,'Item setup'!$K$8:$K$47,"&lt;&gt;"),COUNTIFS('Item setup'!$A$8:$A$47,B11,'Item setup'!$L$8:$L$47,"&lt;&gt;")))=0,"n.a.",E11*IF(D11="Routine",INDEX('Item setup'!$J$8:$J$47,MATCH(B11,'Item setup'!$A$8:$A$47,0)),IF(D11="QC",INDEX('Item setup'!$K$8:$K$47,MATCH(B11,'Item setup'!$A$8:$A$47,0)),INDEX('Item setup'!$L$8:$L$47,MATCH(B11,'Item setup'!$A$8:$A$47,0)))))),""))</x:f>
      </x:c>
      <x:c r="M11" s="15" t="str">
        <x:f>IF(AND(ISNUMBER(F11),ISNUMBER(L11)),F11-L11,"")</x:f>
      </x:c>
      <x:c r="N11" s="15" t="str">
        <x:f>IF(COUNTA(A11:G11)=0,"",IF(OR(A11="",B11="",C11="",D11="",NOT(ISNUMBER(F11))),"Complete entry",IF(OR(NOT(ISNUMBER(A11)),NOT(ISNUMBER(F11)),F11&lt;0),"Invalid date/quantity",IF(COUNTIFS('Item setup'!$A$8:$A$47,B11)&lt;&gt;1,"Check item ID",IF(COUNTIFS('Lot register'!$A$8:$A$107,B11,'Lot register'!$B$8:$B$107,C11)&lt;&gt;1,"Check lot ID",IF(OR(D11="Routine",D11="QC",D11="Repeat"),IF(OR(NOT(ISNUMBER(E11)),E11&lt;0),"Enter work count",IF(NOT(ISNUMBER(J11)),"Enter pack details","Recorded")),IF(NOT(ISNUMBER(J11)),"Enter pack details","Recorded")))))))</x:f>
      </x:c>
      <x:c r="O11" s="15" t="str">
        <x:f>IF(B11="","",IF(COUNTIFS('Item setup'!$A$8:$A$47,B11)&lt;&gt;1,"n.a.",INDEX('Item setup'!$F$8:$F$47,MATCH(B11,'Item setup'!$A$8:$A$47,0))))</x:f>
      </x:c>
    </x:row>
    <x:row r="12" ht="24" customHeight="1">
      <x:c r="A12" s="7"/>
      <x:c r="B12" s="5"/>
      <x:c r="C12" s="5"/>
      <x:c r="D12" s="5"/>
      <x:c r="E12" s="16"/>
      <x:c r="F12" s="16"/>
      <x:c r="G12" s="5"/>
      <x:c r="H12" s="15" t="str">
        <x:f>IF(B12="","",IF(COUNTIFS('Item setup'!$A$8:$A$47,B12)&lt;&gt;1,"n.a.",INDEX('Item setup'!$B$8:$B$47,MATCH(B12,'Item setup'!$A$8:$A$47,0))))</x:f>
      </x:c>
      <x:c r="I12" s="15" t="str">
        <x:f>IF(B12="","",IF(COUNTIFS('Item setup'!$A$8:$A$47,B12)&lt;&gt;1,"n.a.",INDEX('Item setup'!$E$8:$E$47,MATCH(B12,'Item setup'!$A$8:$A$47,0))))</x:f>
      </x:c>
      <x:c r="J12" s="17" t="str">
        <x:f>IF(B12="","",IF(COUNTIFS('Item setup'!$A$8:$A$47,B12)&lt;&gt;1,"n.a.",INDEX('Item setup'!$I$8:$I$47,MATCH(B12,'Item setup'!$A$8:$A$47,0))))</x:f>
      </x:c>
      <x:c r="K12" s="17" t="str">
        <x:f>IF(OR(A12="",B12="",NOT(ISNUMBER(F12))),"",IF(ISNUMBER(J12),F12*J12,"n.a."))</x:f>
      </x:c>
      <x:c r="L12" s="15" t="str">
        <x:f>IF(OR(B12="",NOT(ISNUMBER(E12))),"",IF(OR(D12="Routine",D12="QC",D12="Repeat"),IF(COUNTIFS('Item setup'!$A$8:$A$47,B12)&lt;&gt;1,"n.a.",IF(IF(D12="Routine",COUNTIFS('Item setup'!$A$8:$A$47,B12,'Item setup'!$J$8:$J$47,"&lt;&gt;"),IF(D12="QC",COUNTIFS('Item setup'!$A$8:$A$47,B12,'Item setup'!$K$8:$K$47,"&lt;&gt;"),COUNTIFS('Item setup'!$A$8:$A$47,B12,'Item setup'!$L$8:$L$47,"&lt;&gt;")))=0,"n.a.",E12*IF(D12="Routine",INDEX('Item setup'!$J$8:$J$47,MATCH(B12,'Item setup'!$A$8:$A$47,0)),IF(D12="QC",INDEX('Item setup'!$K$8:$K$47,MATCH(B12,'Item setup'!$A$8:$A$47,0)),INDEX('Item setup'!$L$8:$L$47,MATCH(B12,'Item setup'!$A$8:$A$47,0)))))),""))</x:f>
      </x:c>
      <x:c r="M12" s="15" t="str">
        <x:f>IF(AND(ISNUMBER(F12),ISNUMBER(L12)),F12-L12,"")</x:f>
      </x:c>
      <x:c r="N12" s="15" t="str">
        <x:f>IF(COUNTA(A12:G12)=0,"",IF(OR(A12="",B12="",C12="",D12="",NOT(ISNUMBER(F12))),"Complete entry",IF(OR(NOT(ISNUMBER(A12)),NOT(ISNUMBER(F12)),F12&lt;0),"Invalid date/quantity",IF(COUNTIFS('Item setup'!$A$8:$A$47,B12)&lt;&gt;1,"Check item ID",IF(COUNTIFS('Lot register'!$A$8:$A$107,B12,'Lot register'!$B$8:$B$107,C12)&lt;&gt;1,"Check lot ID",IF(OR(D12="Routine",D12="QC",D12="Repeat"),IF(OR(NOT(ISNUMBER(E12)),E12&lt;0),"Enter work count",IF(NOT(ISNUMBER(J12)),"Enter pack details","Recorded")),IF(NOT(ISNUMBER(J12)),"Enter pack details","Recorded")))))))</x:f>
      </x:c>
      <x:c r="O12" s="15" t="str">
        <x:f>IF(B12="","",IF(COUNTIFS('Item setup'!$A$8:$A$47,B12)&lt;&gt;1,"n.a.",INDEX('Item setup'!$F$8:$F$47,MATCH(B12,'Item setup'!$A$8:$A$47,0))))</x:f>
      </x:c>
    </x:row>
    <x:row r="13" ht="24" customHeight="1">
      <x:c r="A13" s="7"/>
      <x:c r="B13" s="5"/>
      <x:c r="C13" s="5"/>
      <x:c r="D13" s="5"/>
      <x:c r="E13" s="16"/>
      <x:c r="F13" s="16"/>
      <x:c r="G13" s="5"/>
      <x:c r="H13" s="15" t="str">
        <x:f>IF(B13="","",IF(COUNTIFS('Item setup'!$A$8:$A$47,B13)&lt;&gt;1,"n.a.",INDEX('Item setup'!$B$8:$B$47,MATCH(B13,'Item setup'!$A$8:$A$47,0))))</x:f>
      </x:c>
      <x:c r="I13" s="15" t="str">
        <x:f>IF(B13="","",IF(COUNTIFS('Item setup'!$A$8:$A$47,B13)&lt;&gt;1,"n.a.",INDEX('Item setup'!$E$8:$E$47,MATCH(B13,'Item setup'!$A$8:$A$47,0))))</x:f>
      </x:c>
      <x:c r="J13" s="17" t="str">
        <x:f>IF(B13="","",IF(COUNTIFS('Item setup'!$A$8:$A$47,B13)&lt;&gt;1,"n.a.",INDEX('Item setup'!$I$8:$I$47,MATCH(B13,'Item setup'!$A$8:$A$47,0))))</x:f>
      </x:c>
      <x:c r="K13" s="17" t="str">
        <x:f>IF(OR(A13="",B13="",NOT(ISNUMBER(F13))),"",IF(ISNUMBER(J13),F13*J13,"n.a."))</x:f>
      </x:c>
      <x:c r="L13" s="15" t="str">
        <x:f>IF(OR(B13="",NOT(ISNUMBER(E13))),"",IF(OR(D13="Routine",D13="QC",D13="Repeat"),IF(COUNTIFS('Item setup'!$A$8:$A$47,B13)&lt;&gt;1,"n.a.",IF(IF(D13="Routine",COUNTIFS('Item setup'!$A$8:$A$47,B13,'Item setup'!$J$8:$J$47,"&lt;&gt;"),IF(D13="QC",COUNTIFS('Item setup'!$A$8:$A$47,B13,'Item setup'!$K$8:$K$47,"&lt;&gt;"),COUNTIFS('Item setup'!$A$8:$A$47,B13,'Item setup'!$L$8:$L$47,"&lt;&gt;")))=0,"n.a.",E13*IF(D13="Routine",INDEX('Item setup'!$J$8:$J$47,MATCH(B13,'Item setup'!$A$8:$A$47,0)),IF(D13="QC",INDEX('Item setup'!$K$8:$K$47,MATCH(B13,'Item setup'!$A$8:$A$47,0)),INDEX('Item setup'!$L$8:$L$47,MATCH(B13,'Item setup'!$A$8:$A$47,0)))))),""))</x:f>
      </x:c>
      <x:c r="M13" s="15" t="str">
        <x:f>IF(AND(ISNUMBER(F13),ISNUMBER(L13)),F13-L13,"")</x:f>
      </x:c>
      <x:c r="N13" s="15" t="str">
        <x:f>IF(COUNTA(A13:G13)=0,"",IF(OR(A13="",B13="",C13="",D13="",NOT(ISNUMBER(F13))),"Complete entry",IF(OR(NOT(ISNUMBER(A13)),NOT(ISNUMBER(F13)),F13&lt;0),"Invalid date/quantity",IF(COUNTIFS('Item setup'!$A$8:$A$47,B13)&lt;&gt;1,"Check item ID",IF(COUNTIFS('Lot register'!$A$8:$A$107,B13,'Lot register'!$B$8:$B$107,C13)&lt;&gt;1,"Check lot ID",IF(OR(D13="Routine",D13="QC",D13="Repeat"),IF(OR(NOT(ISNUMBER(E13)),E13&lt;0),"Enter work count",IF(NOT(ISNUMBER(J13)),"Enter pack details","Recorded")),IF(NOT(ISNUMBER(J13)),"Enter pack details","Recorded")))))))</x:f>
      </x:c>
      <x:c r="O13" s="15" t="str">
        <x:f>IF(B13="","",IF(COUNTIFS('Item setup'!$A$8:$A$47,B13)&lt;&gt;1,"n.a.",INDEX('Item setup'!$F$8:$F$47,MATCH(B13,'Item setup'!$A$8:$A$47,0))))</x:f>
      </x:c>
    </x:row>
    <x:row r="14" ht="24" customHeight="1">
      <x:c r="A14" s="7"/>
      <x:c r="B14" s="5"/>
      <x:c r="C14" s="5"/>
      <x:c r="D14" s="5"/>
      <x:c r="E14" s="16"/>
      <x:c r="F14" s="16"/>
      <x:c r="G14" s="5"/>
      <x:c r="H14" s="15" t="str">
        <x:f>IF(B14="","",IF(COUNTIFS('Item setup'!$A$8:$A$47,B14)&lt;&gt;1,"n.a.",INDEX('Item setup'!$B$8:$B$47,MATCH(B14,'Item setup'!$A$8:$A$47,0))))</x:f>
      </x:c>
      <x:c r="I14" s="15" t="str">
        <x:f>IF(B14="","",IF(COUNTIFS('Item setup'!$A$8:$A$47,B14)&lt;&gt;1,"n.a.",INDEX('Item setup'!$E$8:$E$47,MATCH(B14,'Item setup'!$A$8:$A$47,0))))</x:f>
      </x:c>
      <x:c r="J14" s="17" t="str">
        <x:f>IF(B14="","",IF(COUNTIFS('Item setup'!$A$8:$A$47,B14)&lt;&gt;1,"n.a.",INDEX('Item setup'!$I$8:$I$47,MATCH(B14,'Item setup'!$A$8:$A$47,0))))</x:f>
      </x:c>
      <x:c r="K14" s="17" t="str">
        <x:f>IF(OR(A14="",B14="",NOT(ISNUMBER(F14))),"",IF(ISNUMBER(J14),F14*J14,"n.a."))</x:f>
      </x:c>
      <x:c r="L14" s="15" t="str">
        <x:f>IF(OR(B14="",NOT(ISNUMBER(E14))),"",IF(OR(D14="Routine",D14="QC",D14="Repeat"),IF(COUNTIFS('Item setup'!$A$8:$A$47,B14)&lt;&gt;1,"n.a.",IF(IF(D14="Routine",COUNTIFS('Item setup'!$A$8:$A$47,B14,'Item setup'!$J$8:$J$47,"&lt;&gt;"),IF(D14="QC",COUNTIFS('Item setup'!$A$8:$A$47,B14,'Item setup'!$K$8:$K$47,"&lt;&gt;"),COUNTIFS('Item setup'!$A$8:$A$47,B14,'Item setup'!$L$8:$L$47,"&lt;&gt;")))=0,"n.a.",E14*IF(D14="Routine",INDEX('Item setup'!$J$8:$J$47,MATCH(B14,'Item setup'!$A$8:$A$47,0)),IF(D14="QC",INDEX('Item setup'!$K$8:$K$47,MATCH(B14,'Item setup'!$A$8:$A$47,0)),INDEX('Item setup'!$L$8:$L$47,MATCH(B14,'Item setup'!$A$8:$A$47,0)))))),""))</x:f>
      </x:c>
      <x:c r="M14" s="15" t="str">
        <x:f>IF(AND(ISNUMBER(F14),ISNUMBER(L14)),F14-L14,"")</x:f>
      </x:c>
      <x:c r="N14" s="15" t="str">
        <x:f>IF(COUNTA(A14:G14)=0,"",IF(OR(A14="",B14="",C14="",D14="",NOT(ISNUMBER(F14))),"Complete entry",IF(OR(NOT(ISNUMBER(A14)),NOT(ISNUMBER(F14)),F14&lt;0),"Invalid date/quantity",IF(COUNTIFS('Item setup'!$A$8:$A$47,B14)&lt;&gt;1,"Check item ID",IF(COUNTIFS('Lot register'!$A$8:$A$107,B14,'Lot register'!$B$8:$B$107,C14)&lt;&gt;1,"Check lot ID",IF(OR(D14="Routine",D14="QC",D14="Repeat"),IF(OR(NOT(ISNUMBER(E14)),E14&lt;0),"Enter work count",IF(NOT(ISNUMBER(J14)),"Enter pack details","Recorded")),IF(NOT(ISNUMBER(J14)),"Enter pack details","Recorded")))))))</x:f>
      </x:c>
      <x:c r="O14" s="15" t="str">
        <x:f>IF(B14="","",IF(COUNTIFS('Item setup'!$A$8:$A$47,B14)&lt;&gt;1,"n.a.",INDEX('Item setup'!$F$8:$F$47,MATCH(B14,'Item setup'!$A$8:$A$47,0))))</x:f>
      </x:c>
    </x:row>
    <x:row r="15" ht="24" customHeight="1">
      <x:c r="A15" s="7"/>
      <x:c r="B15" s="5"/>
      <x:c r="C15" s="5"/>
      <x:c r="D15" s="5"/>
      <x:c r="E15" s="16"/>
      <x:c r="F15" s="16"/>
      <x:c r="G15" s="5"/>
      <x:c r="H15" s="15" t="str">
        <x:f>IF(B15="","",IF(COUNTIFS('Item setup'!$A$8:$A$47,B15)&lt;&gt;1,"n.a.",INDEX('Item setup'!$B$8:$B$47,MATCH(B15,'Item setup'!$A$8:$A$47,0))))</x:f>
      </x:c>
      <x:c r="I15" s="15" t="str">
        <x:f>IF(B15="","",IF(COUNTIFS('Item setup'!$A$8:$A$47,B15)&lt;&gt;1,"n.a.",INDEX('Item setup'!$E$8:$E$47,MATCH(B15,'Item setup'!$A$8:$A$47,0))))</x:f>
      </x:c>
      <x:c r="J15" s="17" t="str">
        <x:f>IF(B15="","",IF(COUNTIFS('Item setup'!$A$8:$A$47,B15)&lt;&gt;1,"n.a.",INDEX('Item setup'!$I$8:$I$47,MATCH(B15,'Item setup'!$A$8:$A$47,0))))</x:f>
      </x:c>
      <x:c r="K15" s="17" t="str">
        <x:f>IF(OR(A15="",B15="",NOT(ISNUMBER(F15))),"",IF(ISNUMBER(J15),F15*J15,"n.a."))</x:f>
      </x:c>
      <x:c r="L15" s="15" t="str">
        <x:f>IF(OR(B15="",NOT(ISNUMBER(E15))),"",IF(OR(D15="Routine",D15="QC",D15="Repeat"),IF(COUNTIFS('Item setup'!$A$8:$A$47,B15)&lt;&gt;1,"n.a.",IF(IF(D15="Routine",COUNTIFS('Item setup'!$A$8:$A$47,B15,'Item setup'!$J$8:$J$47,"&lt;&gt;"),IF(D15="QC",COUNTIFS('Item setup'!$A$8:$A$47,B15,'Item setup'!$K$8:$K$47,"&lt;&gt;"),COUNTIFS('Item setup'!$A$8:$A$47,B15,'Item setup'!$L$8:$L$47,"&lt;&gt;")))=0,"n.a.",E15*IF(D15="Routine",INDEX('Item setup'!$J$8:$J$47,MATCH(B15,'Item setup'!$A$8:$A$47,0)),IF(D15="QC",INDEX('Item setup'!$K$8:$K$47,MATCH(B15,'Item setup'!$A$8:$A$47,0)),INDEX('Item setup'!$L$8:$L$47,MATCH(B15,'Item setup'!$A$8:$A$47,0)))))),""))</x:f>
      </x:c>
      <x:c r="M15" s="15" t="str">
        <x:f>IF(AND(ISNUMBER(F15),ISNUMBER(L15)),F15-L15,"")</x:f>
      </x:c>
      <x:c r="N15" s="15" t="str">
        <x:f>IF(COUNTA(A15:G15)=0,"",IF(OR(A15="",B15="",C15="",D15="",NOT(ISNUMBER(F15))),"Complete entry",IF(OR(NOT(ISNUMBER(A15)),NOT(ISNUMBER(F15)),F15&lt;0),"Invalid date/quantity",IF(COUNTIFS('Item setup'!$A$8:$A$47,B15)&lt;&gt;1,"Check item ID",IF(COUNTIFS('Lot register'!$A$8:$A$107,B15,'Lot register'!$B$8:$B$107,C15)&lt;&gt;1,"Check lot ID",IF(OR(D15="Routine",D15="QC",D15="Repeat"),IF(OR(NOT(ISNUMBER(E15)),E15&lt;0),"Enter work count",IF(NOT(ISNUMBER(J15)),"Enter pack details","Recorded")),IF(NOT(ISNUMBER(J15)),"Enter pack details","Recorded")))))))</x:f>
      </x:c>
      <x:c r="O15" s="15" t="str">
        <x:f>IF(B15="","",IF(COUNTIFS('Item setup'!$A$8:$A$47,B15)&lt;&gt;1,"n.a.",INDEX('Item setup'!$F$8:$F$47,MATCH(B15,'Item setup'!$A$8:$A$47,0))))</x:f>
      </x:c>
    </x:row>
    <x:row r="16" ht="24" customHeight="1">
      <x:c r="A16" s="7"/>
      <x:c r="B16" s="5"/>
      <x:c r="C16" s="5"/>
      <x:c r="D16" s="5"/>
      <x:c r="E16" s="16"/>
      <x:c r="F16" s="16"/>
      <x:c r="G16" s="5"/>
      <x:c r="H16" s="15" t="str">
        <x:f>IF(B16="","",IF(COUNTIFS('Item setup'!$A$8:$A$47,B16)&lt;&gt;1,"n.a.",INDEX('Item setup'!$B$8:$B$47,MATCH(B16,'Item setup'!$A$8:$A$47,0))))</x:f>
      </x:c>
      <x:c r="I16" s="15" t="str">
        <x:f>IF(B16="","",IF(COUNTIFS('Item setup'!$A$8:$A$47,B16)&lt;&gt;1,"n.a.",INDEX('Item setup'!$E$8:$E$47,MATCH(B16,'Item setup'!$A$8:$A$47,0))))</x:f>
      </x:c>
      <x:c r="J16" s="17" t="str">
        <x:f>IF(B16="","",IF(COUNTIFS('Item setup'!$A$8:$A$47,B16)&lt;&gt;1,"n.a.",INDEX('Item setup'!$I$8:$I$47,MATCH(B16,'Item setup'!$A$8:$A$47,0))))</x:f>
      </x:c>
      <x:c r="K16" s="17" t="str">
        <x:f>IF(OR(A16="",B16="",NOT(ISNUMBER(F16))),"",IF(ISNUMBER(J16),F16*J16,"n.a."))</x:f>
      </x:c>
      <x:c r="L16" s="15" t="str">
        <x:f>IF(OR(B16="",NOT(ISNUMBER(E16))),"",IF(OR(D16="Routine",D16="QC",D16="Repeat"),IF(COUNTIFS('Item setup'!$A$8:$A$47,B16)&lt;&gt;1,"n.a.",IF(IF(D16="Routine",COUNTIFS('Item setup'!$A$8:$A$47,B16,'Item setup'!$J$8:$J$47,"&lt;&gt;"),IF(D16="QC",COUNTIFS('Item setup'!$A$8:$A$47,B16,'Item setup'!$K$8:$K$47,"&lt;&gt;"),COUNTIFS('Item setup'!$A$8:$A$47,B16,'Item setup'!$L$8:$L$47,"&lt;&gt;")))=0,"n.a.",E16*IF(D16="Routine",INDEX('Item setup'!$J$8:$J$47,MATCH(B16,'Item setup'!$A$8:$A$47,0)),IF(D16="QC",INDEX('Item setup'!$K$8:$K$47,MATCH(B16,'Item setup'!$A$8:$A$47,0)),INDEX('Item setup'!$L$8:$L$47,MATCH(B16,'Item setup'!$A$8:$A$47,0)))))),""))</x:f>
      </x:c>
      <x:c r="M16" s="15" t="str">
        <x:f>IF(AND(ISNUMBER(F16),ISNUMBER(L16)),F16-L16,"")</x:f>
      </x:c>
      <x:c r="N16" s="15" t="str">
        <x:f>IF(COUNTA(A16:G16)=0,"",IF(OR(A16="",B16="",C16="",D16="",NOT(ISNUMBER(F16))),"Complete entry",IF(OR(NOT(ISNUMBER(A16)),NOT(ISNUMBER(F16)),F16&lt;0),"Invalid date/quantity",IF(COUNTIFS('Item setup'!$A$8:$A$47,B16)&lt;&gt;1,"Check item ID",IF(COUNTIFS('Lot register'!$A$8:$A$107,B16,'Lot register'!$B$8:$B$107,C16)&lt;&gt;1,"Check lot ID",IF(OR(D16="Routine",D16="QC",D16="Repeat"),IF(OR(NOT(ISNUMBER(E16)),E16&lt;0),"Enter work count",IF(NOT(ISNUMBER(J16)),"Enter pack details","Recorded")),IF(NOT(ISNUMBER(J16)),"Enter pack details","Recorded")))))))</x:f>
      </x:c>
      <x:c r="O16" s="15" t="str">
        <x:f>IF(B16="","",IF(COUNTIFS('Item setup'!$A$8:$A$47,B16)&lt;&gt;1,"n.a.",INDEX('Item setup'!$F$8:$F$47,MATCH(B16,'Item setup'!$A$8:$A$47,0))))</x:f>
      </x:c>
    </x:row>
    <x:row r="17" ht="24" customHeight="1">
      <x:c r="A17" s="7"/>
      <x:c r="B17" s="5"/>
      <x:c r="C17" s="5"/>
      <x:c r="D17" s="5"/>
      <x:c r="E17" s="16"/>
      <x:c r="F17" s="16"/>
      <x:c r="G17" s="5"/>
      <x:c r="H17" s="15" t="str">
        <x:f>IF(B17="","",IF(COUNTIFS('Item setup'!$A$8:$A$47,B17)&lt;&gt;1,"n.a.",INDEX('Item setup'!$B$8:$B$47,MATCH(B17,'Item setup'!$A$8:$A$47,0))))</x:f>
      </x:c>
      <x:c r="I17" s="15" t="str">
        <x:f>IF(B17="","",IF(COUNTIFS('Item setup'!$A$8:$A$47,B17)&lt;&gt;1,"n.a.",INDEX('Item setup'!$E$8:$E$47,MATCH(B17,'Item setup'!$A$8:$A$47,0))))</x:f>
      </x:c>
      <x:c r="J17" s="17" t="str">
        <x:f>IF(B17="","",IF(COUNTIFS('Item setup'!$A$8:$A$47,B17)&lt;&gt;1,"n.a.",INDEX('Item setup'!$I$8:$I$47,MATCH(B17,'Item setup'!$A$8:$A$47,0))))</x:f>
      </x:c>
      <x:c r="K17" s="17" t="str">
        <x:f>IF(OR(A17="",B17="",NOT(ISNUMBER(F17))),"",IF(ISNUMBER(J17),F17*J17,"n.a."))</x:f>
      </x:c>
      <x:c r="L17" s="15" t="str">
        <x:f>IF(OR(B17="",NOT(ISNUMBER(E17))),"",IF(OR(D17="Routine",D17="QC",D17="Repeat"),IF(COUNTIFS('Item setup'!$A$8:$A$47,B17)&lt;&gt;1,"n.a.",IF(IF(D17="Routine",COUNTIFS('Item setup'!$A$8:$A$47,B17,'Item setup'!$J$8:$J$47,"&lt;&gt;"),IF(D17="QC",COUNTIFS('Item setup'!$A$8:$A$47,B17,'Item setup'!$K$8:$K$47,"&lt;&gt;"),COUNTIFS('Item setup'!$A$8:$A$47,B17,'Item setup'!$L$8:$L$47,"&lt;&gt;")))=0,"n.a.",E17*IF(D17="Routine",INDEX('Item setup'!$J$8:$J$47,MATCH(B17,'Item setup'!$A$8:$A$47,0)),IF(D17="QC",INDEX('Item setup'!$K$8:$K$47,MATCH(B17,'Item setup'!$A$8:$A$47,0)),INDEX('Item setup'!$L$8:$L$47,MATCH(B17,'Item setup'!$A$8:$A$47,0)))))),""))</x:f>
      </x:c>
      <x:c r="M17" s="15" t="str">
        <x:f>IF(AND(ISNUMBER(F17),ISNUMBER(L17)),F17-L17,"")</x:f>
      </x:c>
      <x:c r="N17" s="15" t="str">
        <x:f>IF(COUNTA(A17:G17)=0,"",IF(OR(A17="",B17="",C17="",D17="",NOT(ISNUMBER(F17))),"Complete entry",IF(OR(NOT(ISNUMBER(A17)),NOT(ISNUMBER(F17)),F17&lt;0),"Invalid date/quantity",IF(COUNTIFS('Item setup'!$A$8:$A$47,B17)&lt;&gt;1,"Check item ID",IF(COUNTIFS('Lot register'!$A$8:$A$107,B17,'Lot register'!$B$8:$B$107,C17)&lt;&gt;1,"Check lot ID",IF(OR(D17="Routine",D17="QC",D17="Repeat"),IF(OR(NOT(ISNUMBER(E17)),E17&lt;0),"Enter work count",IF(NOT(ISNUMBER(J17)),"Enter pack details","Recorded")),IF(NOT(ISNUMBER(J17)),"Enter pack details","Recorded")))))))</x:f>
      </x:c>
      <x:c r="O17" s="15" t="str">
        <x:f>IF(B17="","",IF(COUNTIFS('Item setup'!$A$8:$A$47,B17)&lt;&gt;1,"n.a.",INDEX('Item setup'!$F$8:$F$47,MATCH(B17,'Item setup'!$A$8:$A$47,0))))</x:f>
      </x:c>
    </x:row>
    <x:row r="18" ht="24" customHeight="1">
      <x:c r="A18" s="7"/>
      <x:c r="B18" s="5"/>
      <x:c r="C18" s="5"/>
      <x:c r="D18" s="5"/>
      <x:c r="E18" s="16"/>
      <x:c r="F18" s="16"/>
      <x:c r="G18" s="5"/>
      <x:c r="H18" s="15" t="str">
        <x:f>IF(B18="","",IF(COUNTIFS('Item setup'!$A$8:$A$47,B18)&lt;&gt;1,"n.a.",INDEX('Item setup'!$B$8:$B$47,MATCH(B18,'Item setup'!$A$8:$A$47,0))))</x:f>
      </x:c>
      <x:c r="I18" s="15" t="str">
        <x:f>IF(B18="","",IF(COUNTIFS('Item setup'!$A$8:$A$47,B18)&lt;&gt;1,"n.a.",INDEX('Item setup'!$E$8:$E$47,MATCH(B18,'Item setup'!$A$8:$A$47,0))))</x:f>
      </x:c>
      <x:c r="J18" s="17" t="str">
        <x:f>IF(B18="","",IF(COUNTIFS('Item setup'!$A$8:$A$47,B18)&lt;&gt;1,"n.a.",INDEX('Item setup'!$I$8:$I$47,MATCH(B18,'Item setup'!$A$8:$A$47,0))))</x:f>
      </x:c>
      <x:c r="K18" s="17" t="str">
        <x:f>IF(OR(A18="",B18="",NOT(ISNUMBER(F18))),"",IF(ISNUMBER(J18),F18*J18,"n.a."))</x:f>
      </x:c>
      <x:c r="L18" s="15" t="str">
        <x:f>IF(OR(B18="",NOT(ISNUMBER(E18))),"",IF(OR(D18="Routine",D18="QC",D18="Repeat"),IF(COUNTIFS('Item setup'!$A$8:$A$47,B18)&lt;&gt;1,"n.a.",IF(IF(D18="Routine",COUNTIFS('Item setup'!$A$8:$A$47,B18,'Item setup'!$J$8:$J$47,"&lt;&gt;"),IF(D18="QC",COUNTIFS('Item setup'!$A$8:$A$47,B18,'Item setup'!$K$8:$K$47,"&lt;&gt;"),COUNTIFS('Item setup'!$A$8:$A$47,B18,'Item setup'!$L$8:$L$47,"&lt;&gt;")))=0,"n.a.",E18*IF(D18="Routine",INDEX('Item setup'!$J$8:$J$47,MATCH(B18,'Item setup'!$A$8:$A$47,0)),IF(D18="QC",INDEX('Item setup'!$K$8:$K$47,MATCH(B18,'Item setup'!$A$8:$A$47,0)),INDEX('Item setup'!$L$8:$L$47,MATCH(B18,'Item setup'!$A$8:$A$47,0)))))),""))</x:f>
      </x:c>
      <x:c r="M18" s="15" t="str">
        <x:f>IF(AND(ISNUMBER(F18),ISNUMBER(L18)),F18-L18,"")</x:f>
      </x:c>
      <x:c r="N18" s="15" t="str">
        <x:f>IF(COUNTA(A18:G18)=0,"",IF(OR(A18="",B18="",C18="",D18="",NOT(ISNUMBER(F18))),"Complete entry",IF(OR(NOT(ISNUMBER(A18)),NOT(ISNUMBER(F18)),F18&lt;0),"Invalid date/quantity",IF(COUNTIFS('Item setup'!$A$8:$A$47,B18)&lt;&gt;1,"Check item ID",IF(COUNTIFS('Lot register'!$A$8:$A$107,B18,'Lot register'!$B$8:$B$107,C18)&lt;&gt;1,"Check lot ID",IF(OR(D18="Routine",D18="QC",D18="Repeat"),IF(OR(NOT(ISNUMBER(E18)),E18&lt;0),"Enter work count",IF(NOT(ISNUMBER(J18)),"Enter pack details","Recorded")),IF(NOT(ISNUMBER(J18)),"Enter pack details","Recorded")))))))</x:f>
      </x:c>
      <x:c r="O18" s="15" t="str">
        <x:f>IF(B18="","",IF(COUNTIFS('Item setup'!$A$8:$A$47,B18)&lt;&gt;1,"n.a.",INDEX('Item setup'!$F$8:$F$47,MATCH(B18,'Item setup'!$A$8:$A$47,0))))</x:f>
      </x:c>
    </x:row>
    <x:row r="19" ht="24" customHeight="1">
      <x:c r="A19" s="7"/>
      <x:c r="B19" s="5"/>
      <x:c r="C19" s="5"/>
      <x:c r="D19" s="5"/>
      <x:c r="E19" s="16"/>
      <x:c r="F19" s="16"/>
      <x:c r="G19" s="5"/>
      <x:c r="H19" s="15" t="str">
        <x:f>IF(B19="","",IF(COUNTIFS('Item setup'!$A$8:$A$47,B19)&lt;&gt;1,"n.a.",INDEX('Item setup'!$B$8:$B$47,MATCH(B19,'Item setup'!$A$8:$A$47,0))))</x:f>
      </x:c>
      <x:c r="I19" s="15" t="str">
        <x:f>IF(B19="","",IF(COUNTIFS('Item setup'!$A$8:$A$47,B19)&lt;&gt;1,"n.a.",INDEX('Item setup'!$E$8:$E$47,MATCH(B19,'Item setup'!$A$8:$A$47,0))))</x:f>
      </x:c>
      <x:c r="J19" s="17" t="str">
        <x:f>IF(B19="","",IF(COUNTIFS('Item setup'!$A$8:$A$47,B19)&lt;&gt;1,"n.a.",INDEX('Item setup'!$I$8:$I$47,MATCH(B19,'Item setup'!$A$8:$A$47,0))))</x:f>
      </x:c>
      <x:c r="K19" s="17" t="str">
        <x:f>IF(OR(A19="",B19="",NOT(ISNUMBER(F19))),"",IF(ISNUMBER(J19),F19*J19,"n.a."))</x:f>
      </x:c>
      <x:c r="L19" s="15" t="str">
        <x:f>IF(OR(B19="",NOT(ISNUMBER(E19))),"",IF(OR(D19="Routine",D19="QC",D19="Repeat"),IF(COUNTIFS('Item setup'!$A$8:$A$47,B19)&lt;&gt;1,"n.a.",IF(IF(D19="Routine",COUNTIFS('Item setup'!$A$8:$A$47,B19,'Item setup'!$J$8:$J$47,"&lt;&gt;"),IF(D19="QC",COUNTIFS('Item setup'!$A$8:$A$47,B19,'Item setup'!$K$8:$K$47,"&lt;&gt;"),COUNTIFS('Item setup'!$A$8:$A$47,B19,'Item setup'!$L$8:$L$47,"&lt;&gt;")))=0,"n.a.",E19*IF(D19="Routine",INDEX('Item setup'!$J$8:$J$47,MATCH(B19,'Item setup'!$A$8:$A$47,0)),IF(D19="QC",INDEX('Item setup'!$K$8:$K$47,MATCH(B19,'Item setup'!$A$8:$A$47,0)),INDEX('Item setup'!$L$8:$L$47,MATCH(B19,'Item setup'!$A$8:$A$47,0)))))),""))</x:f>
      </x:c>
      <x:c r="M19" s="15" t="str">
        <x:f>IF(AND(ISNUMBER(F19),ISNUMBER(L19)),F19-L19,"")</x:f>
      </x:c>
      <x:c r="N19" s="15" t="str">
        <x:f>IF(COUNTA(A19:G19)=0,"",IF(OR(A19="",B19="",C19="",D19="",NOT(ISNUMBER(F19))),"Complete entry",IF(OR(NOT(ISNUMBER(A19)),NOT(ISNUMBER(F19)),F19&lt;0),"Invalid date/quantity",IF(COUNTIFS('Item setup'!$A$8:$A$47,B19)&lt;&gt;1,"Check item ID",IF(COUNTIFS('Lot register'!$A$8:$A$107,B19,'Lot register'!$B$8:$B$107,C19)&lt;&gt;1,"Check lot ID",IF(OR(D19="Routine",D19="QC",D19="Repeat"),IF(OR(NOT(ISNUMBER(E19)),E19&lt;0),"Enter work count",IF(NOT(ISNUMBER(J19)),"Enter pack details","Recorded")),IF(NOT(ISNUMBER(J19)),"Enter pack details","Recorded")))))))</x:f>
      </x:c>
      <x:c r="O19" s="15" t="str">
        <x:f>IF(B19="","",IF(COUNTIFS('Item setup'!$A$8:$A$47,B19)&lt;&gt;1,"n.a.",INDEX('Item setup'!$F$8:$F$47,MATCH(B19,'Item setup'!$A$8:$A$47,0))))</x:f>
      </x:c>
    </x:row>
    <x:row r="20" ht="24" customHeight="1">
      <x:c r="A20" s="7"/>
      <x:c r="B20" s="5"/>
      <x:c r="C20" s="5"/>
      <x:c r="D20" s="5"/>
      <x:c r="E20" s="16"/>
      <x:c r="F20" s="16"/>
      <x:c r="G20" s="5"/>
      <x:c r="H20" s="15" t="str">
        <x:f>IF(B20="","",IF(COUNTIFS('Item setup'!$A$8:$A$47,B20)&lt;&gt;1,"n.a.",INDEX('Item setup'!$B$8:$B$47,MATCH(B20,'Item setup'!$A$8:$A$47,0))))</x:f>
      </x:c>
      <x:c r="I20" s="15" t="str">
        <x:f>IF(B20="","",IF(COUNTIFS('Item setup'!$A$8:$A$47,B20)&lt;&gt;1,"n.a.",INDEX('Item setup'!$E$8:$E$47,MATCH(B20,'Item setup'!$A$8:$A$47,0))))</x:f>
      </x:c>
      <x:c r="J20" s="17" t="str">
        <x:f>IF(B20="","",IF(COUNTIFS('Item setup'!$A$8:$A$47,B20)&lt;&gt;1,"n.a.",INDEX('Item setup'!$I$8:$I$47,MATCH(B20,'Item setup'!$A$8:$A$47,0))))</x:f>
      </x:c>
      <x:c r="K20" s="17" t="str">
        <x:f>IF(OR(A20="",B20="",NOT(ISNUMBER(F20))),"",IF(ISNUMBER(J20),F20*J20,"n.a."))</x:f>
      </x:c>
      <x:c r="L20" s="15" t="str">
        <x:f>IF(OR(B20="",NOT(ISNUMBER(E20))),"",IF(OR(D20="Routine",D20="QC",D20="Repeat"),IF(COUNTIFS('Item setup'!$A$8:$A$47,B20)&lt;&gt;1,"n.a.",IF(IF(D20="Routine",COUNTIFS('Item setup'!$A$8:$A$47,B20,'Item setup'!$J$8:$J$47,"&lt;&gt;"),IF(D20="QC",COUNTIFS('Item setup'!$A$8:$A$47,B20,'Item setup'!$K$8:$K$47,"&lt;&gt;"),COUNTIFS('Item setup'!$A$8:$A$47,B20,'Item setup'!$L$8:$L$47,"&lt;&gt;")))=0,"n.a.",E20*IF(D20="Routine",INDEX('Item setup'!$J$8:$J$47,MATCH(B20,'Item setup'!$A$8:$A$47,0)),IF(D20="QC",INDEX('Item setup'!$K$8:$K$47,MATCH(B20,'Item setup'!$A$8:$A$47,0)),INDEX('Item setup'!$L$8:$L$47,MATCH(B20,'Item setup'!$A$8:$A$47,0)))))),""))</x:f>
      </x:c>
      <x:c r="M20" s="15" t="str">
        <x:f>IF(AND(ISNUMBER(F20),ISNUMBER(L20)),F20-L20,"")</x:f>
      </x:c>
      <x:c r="N20" s="15" t="str">
        <x:f>IF(COUNTA(A20:G20)=0,"",IF(OR(A20="",B20="",C20="",D20="",NOT(ISNUMBER(F20))),"Complete entry",IF(OR(NOT(ISNUMBER(A20)),NOT(ISNUMBER(F20)),F20&lt;0),"Invalid date/quantity",IF(COUNTIFS('Item setup'!$A$8:$A$47,B20)&lt;&gt;1,"Check item ID",IF(COUNTIFS('Lot register'!$A$8:$A$107,B20,'Lot register'!$B$8:$B$107,C20)&lt;&gt;1,"Check lot ID",IF(OR(D20="Routine",D20="QC",D20="Repeat"),IF(OR(NOT(ISNUMBER(E20)),E20&lt;0),"Enter work count",IF(NOT(ISNUMBER(J20)),"Enter pack details","Recorded")),IF(NOT(ISNUMBER(J20)),"Enter pack details","Recorded")))))))</x:f>
      </x:c>
      <x:c r="O20" s="15" t="str">
        <x:f>IF(B20="","",IF(COUNTIFS('Item setup'!$A$8:$A$47,B20)&lt;&gt;1,"n.a.",INDEX('Item setup'!$F$8:$F$47,MATCH(B20,'Item setup'!$A$8:$A$47,0))))</x:f>
      </x:c>
    </x:row>
    <x:row r="21" ht="24" customHeight="1">
      <x:c r="A21" s="7"/>
      <x:c r="B21" s="5"/>
      <x:c r="C21" s="5"/>
      <x:c r="D21" s="5"/>
      <x:c r="E21" s="16"/>
      <x:c r="F21" s="16"/>
      <x:c r="G21" s="5"/>
      <x:c r="H21" s="15" t="str">
        <x:f>IF(B21="","",IF(COUNTIFS('Item setup'!$A$8:$A$47,B21)&lt;&gt;1,"n.a.",INDEX('Item setup'!$B$8:$B$47,MATCH(B21,'Item setup'!$A$8:$A$47,0))))</x:f>
      </x:c>
      <x:c r="I21" s="15" t="str">
        <x:f>IF(B21="","",IF(COUNTIFS('Item setup'!$A$8:$A$47,B21)&lt;&gt;1,"n.a.",INDEX('Item setup'!$E$8:$E$47,MATCH(B21,'Item setup'!$A$8:$A$47,0))))</x:f>
      </x:c>
      <x:c r="J21" s="17" t="str">
        <x:f>IF(B21="","",IF(COUNTIFS('Item setup'!$A$8:$A$47,B21)&lt;&gt;1,"n.a.",INDEX('Item setup'!$I$8:$I$47,MATCH(B21,'Item setup'!$A$8:$A$47,0))))</x:f>
      </x:c>
      <x:c r="K21" s="17" t="str">
        <x:f>IF(OR(A21="",B21="",NOT(ISNUMBER(F21))),"",IF(ISNUMBER(J21),F21*J21,"n.a."))</x:f>
      </x:c>
      <x:c r="L21" s="15" t="str">
        <x:f>IF(OR(B21="",NOT(ISNUMBER(E21))),"",IF(OR(D21="Routine",D21="QC",D21="Repeat"),IF(COUNTIFS('Item setup'!$A$8:$A$47,B21)&lt;&gt;1,"n.a.",IF(IF(D21="Routine",COUNTIFS('Item setup'!$A$8:$A$47,B21,'Item setup'!$J$8:$J$47,"&lt;&gt;"),IF(D21="QC",COUNTIFS('Item setup'!$A$8:$A$47,B21,'Item setup'!$K$8:$K$47,"&lt;&gt;"),COUNTIFS('Item setup'!$A$8:$A$47,B21,'Item setup'!$L$8:$L$47,"&lt;&gt;")))=0,"n.a.",E21*IF(D21="Routine",INDEX('Item setup'!$J$8:$J$47,MATCH(B21,'Item setup'!$A$8:$A$47,0)),IF(D21="QC",INDEX('Item setup'!$K$8:$K$47,MATCH(B21,'Item setup'!$A$8:$A$47,0)),INDEX('Item setup'!$L$8:$L$47,MATCH(B21,'Item setup'!$A$8:$A$47,0)))))),""))</x:f>
      </x:c>
      <x:c r="M21" s="15" t="str">
        <x:f>IF(AND(ISNUMBER(F21),ISNUMBER(L21)),F21-L21,"")</x:f>
      </x:c>
      <x:c r="N21" s="15" t="str">
        <x:f>IF(COUNTA(A21:G21)=0,"",IF(OR(A21="",B21="",C21="",D21="",NOT(ISNUMBER(F21))),"Complete entry",IF(OR(NOT(ISNUMBER(A21)),NOT(ISNUMBER(F21)),F21&lt;0),"Invalid date/quantity",IF(COUNTIFS('Item setup'!$A$8:$A$47,B21)&lt;&gt;1,"Check item ID",IF(COUNTIFS('Lot register'!$A$8:$A$107,B21,'Lot register'!$B$8:$B$107,C21)&lt;&gt;1,"Check lot ID",IF(OR(D21="Routine",D21="QC",D21="Repeat"),IF(OR(NOT(ISNUMBER(E21)),E21&lt;0),"Enter work count",IF(NOT(ISNUMBER(J21)),"Enter pack details","Recorded")),IF(NOT(ISNUMBER(J21)),"Enter pack details","Recorded")))))))</x:f>
      </x:c>
      <x:c r="O21" s="15" t="str">
        <x:f>IF(B21="","",IF(COUNTIFS('Item setup'!$A$8:$A$47,B21)&lt;&gt;1,"n.a.",INDEX('Item setup'!$F$8:$F$47,MATCH(B21,'Item setup'!$A$8:$A$47,0))))</x:f>
      </x:c>
    </x:row>
    <x:row r="22" ht="24" customHeight="1">
      <x:c r="A22" s="7"/>
      <x:c r="B22" s="5"/>
      <x:c r="C22" s="5"/>
      <x:c r="D22" s="5"/>
      <x:c r="E22" s="16"/>
      <x:c r="F22" s="16"/>
      <x:c r="G22" s="5"/>
      <x:c r="H22" s="15" t="str">
        <x:f>IF(B22="","",IF(COUNTIFS('Item setup'!$A$8:$A$47,B22)&lt;&gt;1,"n.a.",INDEX('Item setup'!$B$8:$B$47,MATCH(B22,'Item setup'!$A$8:$A$47,0))))</x:f>
      </x:c>
      <x:c r="I22" s="15" t="str">
        <x:f>IF(B22="","",IF(COUNTIFS('Item setup'!$A$8:$A$47,B22)&lt;&gt;1,"n.a.",INDEX('Item setup'!$E$8:$E$47,MATCH(B22,'Item setup'!$A$8:$A$47,0))))</x:f>
      </x:c>
      <x:c r="J22" s="17" t="str">
        <x:f>IF(B22="","",IF(COUNTIFS('Item setup'!$A$8:$A$47,B22)&lt;&gt;1,"n.a.",INDEX('Item setup'!$I$8:$I$47,MATCH(B22,'Item setup'!$A$8:$A$47,0))))</x:f>
      </x:c>
      <x:c r="K22" s="17" t="str">
        <x:f>IF(OR(A22="",B22="",NOT(ISNUMBER(F22))),"",IF(ISNUMBER(J22),F22*J22,"n.a."))</x:f>
      </x:c>
      <x:c r="L22" s="15" t="str">
        <x:f>IF(OR(B22="",NOT(ISNUMBER(E22))),"",IF(OR(D22="Routine",D22="QC",D22="Repeat"),IF(COUNTIFS('Item setup'!$A$8:$A$47,B22)&lt;&gt;1,"n.a.",IF(IF(D22="Routine",COUNTIFS('Item setup'!$A$8:$A$47,B22,'Item setup'!$J$8:$J$47,"&lt;&gt;"),IF(D22="QC",COUNTIFS('Item setup'!$A$8:$A$47,B22,'Item setup'!$K$8:$K$47,"&lt;&gt;"),COUNTIFS('Item setup'!$A$8:$A$47,B22,'Item setup'!$L$8:$L$47,"&lt;&gt;")))=0,"n.a.",E22*IF(D22="Routine",INDEX('Item setup'!$J$8:$J$47,MATCH(B22,'Item setup'!$A$8:$A$47,0)),IF(D22="QC",INDEX('Item setup'!$K$8:$K$47,MATCH(B22,'Item setup'!$A$8:$A$47,0)),INDEX('Item setup'!$L$8:$L$47,MATCH(B22,'Item setup'!$A$8:$A$47,0)))))),""))</x:f>
      </x:c>
      <x:c r="M22" s="15" t="str">
        <x:f>IF(AND(ISNUMBER(F22),ISNUMBER(L22)),F22-L22,"")</x:f>
      </x:c>
      <x:c r="N22" s="15" t="str">
        <x:f>IF(COUNTA(A22:G22)=0,"",IF(OR(A22="",B22="",C22="",D22="",NOT(ISNUMBER(F22))),"Complete entry",IF(OR(NOT(ISNUMBER(A22)),NOT(ISNUMBER(F22)),F22&lt;0),"Invalid date/quantity",IF(COUNTIFS('Item setup'!$A$8:$A$47,B22)&lt;&gt;1,"Check item ID",IF(COUNTIFS('Lot register'!$A$8:$A$107,B22,'Lot register'!$B$8:$B$107,C22)&lt;&gt;1,"Check lot ID",IF(OR(D22="Routine",D22="QC",D22="Repeat"),IF(OR(NOT(ISNUMBER(E22)),E22&lt;0),"Enter work count",IF(NOT(ISNUMBER(J22)),"Enter pack details","Recorded")),IF(NOT(ISNUMBER(J22)),"Enter pack details","Recorded")))))))</x:f>
      </x:c>
      <x:c r="O22" s="15" t="str">
        <x:f>IF(B22="","",IF(COUNTIFS('Item setup'!$A$8:$A$47,B22)&lt;&gt;1,"n.a.",INDEX('Item setup'!$F$8:$F$47,MATCH(B22,'Item setup'!$A$8:$A$47,0))))</x:f>
      </x:c>
    </x:row>
    <x:row r="23" ht="24" customHeight="1">
      <x:c r="A23" s="7"/>
      <x:c r="B23" s="5"/>
      <x:c r="C23" s="5"/>
      <x:c r="D23" s="5"/>
      <x:c r="E23" s="16"/>
      <x:c r="F23" s="16"/>
      <x:c r="G23" s="5"/>
      <x:c r="H23" s="15" t="str">
        <x:f>IF(B23="","",IF(COUNTIFS('Item setup'!$A$8:$A$47,B23)&lt;&gt;1,"n.a.",INDEX('Item setup'!$B$8:$B$47,MATCH(B23,'Item setup'!$A$8:$A$47,0))))</x:f>
      </x:c>
      <x:c r="I23" s="15" t="str">
        <x:f>IF(B23="","",IF(COUNTIFS('Item setup'!$A$8:$A$47,B23)&lt;&gt;1,"n.a.",INDEX('Item setup'!$E$8:$E$47,MATCH(B23,'Item setup'!$A$8:$A$47,0))))</x:f>
      </x:c>
      <x:c r="J23" s="17" t="str">
        <x:f>IF(B23="","",IF(COUNTIFS('Item setup'!$A$8:$A$47,B23)&lt;&gt;1,"n.a.",INDEX('Item setup'!$I$8:$I$47,MATCH(B23,'Item setup'!$A$8:$A$47,0))))</x:f>
      </x:c>
      <x:c r="K23" s="17" t="str">
        <x:f>IF(OR(A23="",B23="",NOT(ISNUMBER(F23))),"",IF(ISNUMBER(J23),F23*J23,"n.a."))</x:f>
      </x:c>
      <x:c r="L23" s="15" t="str">
        <x:f>IF(OR(B23="",NOT(ISNUMBER(E23))),"",IF(OR(D23="Routine",D23="QC",D23="Repeat"),IF(COUNTIFS('Item setup'!$A$8:$A$47,B23)&lt;&gt;1,"n.a.",IF(IF(D23="Routine",COUNTIFS('Item setup'!$A$8:$A$47,B23,'Item setup'!$J$8:$J$47,"&lt;&gt;"),IF(D23="QC",COUNTIFS('Item setup'!$A$8:$A$47,B23,'Item setup'!$K$8:$K$47,"&lt;&gt;"),COUNTIFS('Item setup'!$A$8:$A$47,B23,'Item setup'!$L$8:$L$47,"&lt;&gt;")))=0,"n.a.",E23*IF(D23="Routine",INDEX('Item setup'!$J$8:$J$47,MATCH(B23,'Item setup'!$A$8:$A$47,0)),IF(D23="QC",INDEX('Item setup'!$K$8:$K$47,MATCH(B23,'Item setup'!$A$8:$A$47,0)),INDEX('Item setup'!$L$8:$L$47,MATCH(B23,'Item setup'!$A$8:$A$47,0)))))),""))</x:f>
      </x:c>
      <x:c r="M23" s="15" t="str">
        <x:f>IF(AND(ISNUMBER(F23),ISNUMBER(L23)),F23-L23,"")</x:f>
      </x:c>
      <x:c r="N23" s="15" t="str">
        <x:f>IF(COUNTA(A23:G23)=0,"",IF(OR(A23="",B23="",C23="",D23="",NOT(ISNUMBER(F23))),"Complete entry",IF(OR(NOT(ISNUMBER(A23)),NOT(ISNUMBER(F23)),F23&lt;0),"Invalid date/quantity",IF(COUNTIFS('Item setup'!$A$8:$A$47,B23)&lt;&gt;1,"Check item ID",IF(COUNTIFS('Lot register'!$A$8:$A$107,B23,'Lot register'!$B$8:$B$107,C23)&lt;&gt;1,"Check lot ID",IF(OR(D23="Routine",D23="QC",D23="Repeat"),IF(OR(NOT(ISNUMBER(E23)),E23&lt;0),"Enter work count",IF(NOT(ISNUMBER(J23)),"Enter pack details","Recorded")),IF(NOT(ISNUMBER(J23)),"Enter pack details","Recorded")))))))</x:f>
      </x:c>
      <x:c r="O23" s="15" t="str">
        <x:f>IF(B23="","",IF(COUNTIFS('Item setup'!$A$8:$A$47,B23)&lt;&gt;1,"n.a.",INDEX('Item setup'!$F$8:$F$47,MATCH(B23,'Item setup'!$A$8:$A$47,0))))</x:f>
      </x:c>
    </x:row>
    <x:row r="24" ht="24" customHeight="1">
      <x:c r="A24" s="7"/>
      <x:c r="B24" s="5"/>
      <x:c r="C24" s="5"/>
      <x:c r="D24" s="5"/>
      <x:c r="E24" s="16"/>
      <x:c r="F24" s="16"/>
      <x:c r="G24" s="5"/>
      <x:c r="H24" s="15" t="str">
        <x:f>IF(B24="","",IF(COUNTIFS('Item setup'!$A$8:$A$47,B24)&lt;&gt;1,"n.a.",INDEX('Item setup'!$B$8:$B$47,MATCH(B24,'Item setup'!$A$8:$A$47,0))))</x:f>
      </x:c>
      <x:c r="I24" s="15" t="str">
        <x:f>IF(B24="","",IF(COUNTIFS('Item setup'!$A$8:$A$47,B24)&lt;&gt;1,"n.a.",INDEX('Item setup'!$E$8:$E$47,MATCH(B24,'Item setup'!$A$8:$A$47,0))))</x:f>
      </x:c>
      <x:c r="J24" s="17" t="str">
        <x:f>IF(B24="","",IF(COUNTIFS('Item setup'!$A$8:$A$47,B24)&lt;&gt;1,"n.a.",INDEX('Item setup'!$I$8:$I$47,MATCH(B24,'Item setup'!$A$8:$A$47,0))))</x:f>
      </x:c>
      <x:c r="K24" s="17" t="str">
        <x:f>IF(OR(A24="",B24="",NOT(ISNUMBER(F24))),"",IF(ISNUMBER(J24),F24*J24,"n.a."))</x:f>
      </x:c>
      <x:c r="L24" s="15" t="str">
        <x:f>IF(OR(B24="",NOT(ISNUMBER(E24))),"",IF(OR(D24="Routine",D24="QC",D24="Repeat"),IF(COUNTIFS('Item setup'!$A$8:$A$47,B24)&lt;&gt;1,"n.a.",IF(IF(D24="Routine",COUNTIFS('Item setup'!$A$8:$A$47,B24,'Item setup'!$J$8:$J$47,"&lt;&gt;"),IF(D24="QC",COUNTIFS('Item setup'!$A$8:$A$47,B24,'Item setup'!$K$8:$K$47,"&lt;&gt;"),COUNTIFS('Item setup'!$A$8:$A$47,B24,'Item setup'!$L$8:$L$47,"&lt;&gt;")))=0,"n.a.",E24*IF(D24="Routine",INDEX('Item setup'!$J$8:$J$47,MATCH(B24,'Item setup'!$A$8:$A$47,0)),IF(D24="QC",INDEX('Item setup'!$K$8:$K$47,MATCH(B24,'Item setup'!$A$8:$A$47,0)),INDEX('Item setup'!$L$8:$L$47,MATCH(B24,'Item setup'!$A$8:$A$47,0)))))),""))</x:f>
      </x:c>
      <x:c r="M24" s="15" t="str">
        <x:f>IF(AND(ISNUMBER(F24),ISNUMBER(L24)),F24-L24,"")</x:f>
      </x:c>
      <x:c r="N24" s="15" t="str">
        <x:f>IF(COUNTA(A24:G24)=0,"",IF(OR(A24="",B24="",C24="",D24="",NOT(ISNUMBER(F24))),"Complete entry",IF(OR(NOT(ISNUMBER(A24)),NOT(ISNUMBER(F24)),F24&lt;0),"Invalid date/quantity",IF(COUNTIFS('Item setup'!$A$8:$A$47,B24)&lt;&gt;1,"Check item ID",IF(COUNTIFS('Lot register'!$A$8:$A$107,B24,'Lot register'!$B$8:$B$107,C24)&lt;&gt;1,"Check lot ID",IF(OR(D24="Routine",D24="QC",D24="Repeat"),IF(OR(NOT(ISNUMBER(E24)),E24&lt;0),"Enter work count",IF(NOT(ISNUMBER(J24)),"Enter pack details","Recorded")),IF(NOT(ISNUMBER(J24)),"Enter pack details","Recorded")))))))</x:f>
      </x:c>
      <x:c r="O24" s="15" t="str">
        <x:f>IF(B24="","",IF(COUNTIFS('Item setup'!$A$8:$A$47,B24)&lt;&gt;1,"n.a.",INDEX('Item setup'!$F$8:$F$47,MATCH(B24,'Item setup'!$A$8:$A$47,0))))</x:f>
      </x:c>
    </x:row>
    <x:row r="25" ht="24" customHeight="1">
      <x:c r="A25" s="7"/>
      <x:c r="B25" s="5"/>
      <x:c r="C25" s="5"/>
      <x:c r="D25" s="5"/>
      <x:c r="E25" s="16"/>
      <x:c r="F25" s="16"/>
      <x:c r="G25" s="5"/>
      <x:c r="H25" s="15" t="str">
        <x:f>IF(B25="","",IF(COUNTIFS('Item setup'!$A$8:$A$47,B25)&lt;&gt;1,"n.a.",INDEX('Item setup'!$B$8:$B$47,MATCH(B25,'Item setup'!$A$8:$A$47,0))))</x:f>
      </x:c>
      <x:c r="I25" s="15" t="str">
        <x:f>IF(B25="","",IF(COUNTIFS('Item setup'!$A$8:$A$47,B25)&lt;&gt;1,"n.a.",INDEX('Item setup'!$E$8:$E$47,MATCH(B25,'Item setup'!$A$8:$A$47,0))))</x:f>
      </x:c>
      <x:c r="J25" s="17" t="str">
        <x:f>IF(B25="","",IF(COUNTIFS('Item setup'!$A$8:$A$47,B25)&lt;&gt;1,"n.a.",INDEX('Item setup'!$I$8:$I$47,MATCH(B25,'Item setup'!$A$8:$A$47,0))))</x:f>
      </x:c>
      <x:c r="K25" s="17" t="str">
        <x:f>IF(OR(A25="",B25="",NOT(ISNUMBER(F25))),"",IF(ISNUMBER(J25),F25*J25,"n.a."))</x:f>
      </x:c>
      <x:c r="L25" s="15" t="str">
        <x:f>IF(OR(B25="",NOT(ISNUMBER(E25))),"",IF(OR(D25="Routine",D25="QC",D25="Repeat"),IF(COUNTIFS('Item setup'!$A$8:$A$47,B25)&lt;&gt;1,"n.a.",IF(IF(D25="Routine",COUNTIFS('Item setup'!$A$8:$A$47,B25,'Item setup'!$J$8:$J$47,"&lt;&gt;"),IF(D25="QC",COUNTIFS('Item setup'!$A$8:$A$47,B25,'Item setup'!$K$8:$K$47,"&lt;&gt;"),COUNTIFS('Item setup'!$A$8:$A$47,B25,'Item setup'!$L$8:$L$47,"&lt;&gt;")))=0,"n.a.",E25*IF(D25="Routine",INDEX('Item setup'!$J$8:$J$47,MATCH(B25,'Item setup'!$A$8:$A$47,0)),IF(D25="QC",INDEX('Item setup'!$K$8:$K$47,MATCH(B25,'Item setup'!$A$8:$A$47,0)),INDEX('Item setup'!$L$8:$L$47,MATCH(B25,'Item setup'!$A$8:$A$47,0)))))),""))</x:f>
      </x:c>
      <x:c r="M25" s="15" t="str">
        <x:f>IF(AND(ISNUMBER(F25),ISNUMBER(L25)),F25-L25,"")</x:f>
      </x:c>
      <x:c r="N25" s="15" t="str">
        <x:f>IF(COUNTA(A25:G25)=0,"",IF(OR(A25="",B25="",C25="",D25="",NOT(ISNUMBER(F25))),"Complete entry",IF(OR(NOT(ISNUMBER(A25)),NOT(ISNUMBER(F25)),F25&lt;0),"Invalid date/quantity",IF(COUNTIFS('Item setup'!$A$8:$A$47,B25)&lt;&gt;1,"Check item ID",IF(COUNTIFS('Lot register'!$A$8:$A$107,B25,'Lot register'!$B$8:$B$107,C25)&lt;&gt;1,"Check lot ID",IF(OR(D25="Routine",D25="QC",D25="Repeat"),IF(OR(NOT(ISNUMBER(E25)),E25&lt;0),"Enter work count",IF(NOT(ISNUMBER(J25)),"Enter pack details","Recorded")),IF(NOT(ISNUMBER(J25)),"Enter pack details","Recorded")))))))</x:f>
      </x:c>
      <x:c r="O25" s="15" t="str">
        <x:f>IF(B25="","",IF(COUNTIFS('Item setup'!$A$8:$A$47,B25)&lt;&gt;1,"n.a.",INDEX('Item setup'!$F$8:$F$47,MATCH(B25,'Item setup'!$A$8:$A$47,0))))</x:f>
      </x:c>
    </x:row>
    <x:row r="26" ht="24" customHeight="1">
      <x:c r="A26" s="7"/>
      <x:c r="B26" s="5"/>
      <x:c r="C26" s="5"/>
      <x:c r="D26" s="5"/>
      <x:c r="E26" s="16"/>
      <x:c r="F26" s="16"/>
      <x:c r="G26" s="5"/>
      <x:c r="H26" s="15" t="str">
        <x:f>IF(B26="","",IF(COUNTIFS('Item setup'!$A$8:$A$47,B26)&lt;&gt;1,"n.a.",INDEX('Item setup'!$B$8:$B$47,MATCH(B26,'Item setup'!$A$8:$A$47,0))))</x:f>
      </x:c>
      <x:c r="I26" s="15" t="str">
        <x:f>IF(B26="","",IF(COUNTIFS('Item setup'!$A$8:$A$47,B26)&lt;&gt;1,"n.a.",INDEX('Item setup'!$E$8:$E$47,MATCH(B26,'Item setup'!$A$8:$A$47,0))))</x:f>
      </x:c>
      <x:c r="J26" s="17" t="str">
        <x:f>IF(B26="","",IF(COUNTIFS('Item setup'!$A$8:$A$47,B26)&lt;&gt;1,"n.a.",INDEX('Item setup'!$I$8:$I$47,MATCH(B26,'Item setup'!$A$8:$A$47,0))))</x:f>
      </x:c>
      <x:c r="K26" s="17" t="str">
        <x:f>IF(OR(A26="",B26="",NOT(ISNUMBER(F26))),"",IF(ISNUMBER(J26),F26*J26,"n.a."))</x:f>
      </x:c>
      <x:c r="L26" s="15" t="str">
        <x:f>IF(OR(B26="",NOT(ISNUMBER(E26))),"",IF(OR(D26="Routine",D26="QC",D26="Repeat"),IF(COUNTIFS('Item setup'!$A$8:$A$47,B26)&lt;&gt;1,"n.a.",IF(IF(D26="Routine",COUNTIFS('Item setup'!$A$8:$A$47,B26,'Item setup'!$J$8:$J$47,"&lt;&gt;"),IF(D26="QC",COUNTIFS('Item setup'!$A$8:$A$47,B26,'Item setup'!$K$8:$K$47,"&lt;&gt;"),COUNTIFS('Item setup'!$A$8:$A$47,B26,'Item setup'!$L$8:$L$47,"&lt;&gt;")))=0,"n.a.",E26*IF(D26="Routine",INDEX('Item setup'!$J$8:$J$47,MATCH(B26,'Item setup'!$A$8:$A$47,0)),IF(D26="QC",INDEX('Item setup'!$K$8:$K$47,MATCH(B26,'Item setup'!$A$8:$A$47,0)),INDEX('Item setup'!$L$8:$L$47,MATCH(B26,'Item setup'!$A$8:$A$47,0)))))),""))</x:f>
      </x:c>
      <x:c r="M26" s="15" t="str">
        <x:f>IF(AND(ISNUMBER(F26),ISNUMBER(L26)),F26-L26,"")</x:f>
      </x:c>
      <x:c r="N26" s="15" t="str">
        <x:f>IF(COUNTA(A26:G26)=0,"",IF(OR(A26="",B26="",C26="",D26="",NOT(ISNUMBER(F26))),"Complete entry",IF(OR(NOT(ISNUMBER(A26)),NOT(ISNUMBER(F26)),F26&lt;0),"Invalid date/quantity",IF(COUNTIFS('Item setup'!$A$8:$A$47,B26)&lt;&gt;1,"Check item ID",IF(COUNTIFS('Lot register'!$A$8:$A$107,B26,'Lot register'!$B$8:$B$107,C26)&lt;&gt;1,"Check lot ID",IF(OR(D26="Routine",D26="QC",D26="Repeat"),IF(OR(NOT(ISNUMBER(E26)),E26&lt;0),"Enter work count",IF(NOT(ISNUMBER(J26)),"Enter pack details","Recorded")),IF(NOT(ISNUMBER(J26)),"Enter pack details","Recorded")))))))</x:f>
      </x:c>
      <x:c r="O26" s="15" t="str">
        <x:f>IF(B26="","",IF(COUNTIFS('Item setup'!$A$8:$A$47,B26)&lt;&gt;1,"n.a.",INDEX('Item setup'!$F$8:$F$47,MATCH(B26,'Item setup'!$A$8:$A$47,0))))</x:f>
      </x:c>
    </x:row>
    <x:row r="27" ht="24" customHeight="1">
      <x:c r="A27" s="7"/>
      <x:c r="B27" s="5"/>
      <x:c r="C27" s="5"/>
      <x:c r="D27" s="5"/>
      <x:c r="E27" s="16"/>
      <x:c r="F27" s="16"/>
      <x:c r="G27" s="5"/>
      <x:c r="H27" s="15" t="str">
        <x:f>IF(B27="","",IF(COUNTIFS('Item setup'!$A$8:$A$47,B27)&lt;&gt;1,"n.a.",INDEX('Item setup'!$B$8:$B$47,MATCH(B27,'Item setup'!$A$8:$A$47,0))))</x:f>
      </x:c>
      <x:c r="I27" s="15" t="str">
        <x:f>IF(B27="","",IF(COUNTIFS('Item setup'!$A$8:$A$47,B27)&lt;&gt;1,"n.a.",INDEX('Item setup'!$E$8:$E$47,MATCH(B27,'Item setup'!$A$8:$A$47,0))))</x:f>
      </x:c>
      <x:c r="J27" s="17" t="str">
        <x:f>IF(B27="","",IF(COUNTIFS('Item setup'!$A$8:$A$47,B27)&lt;&gt;1,"n.a.",INDEX('Item setup'!$I$8:$I$47,MATCH(B27,'Item setup'!$A$8:$A$47,0))))</x:f>
      </x:c>
      <x:c r="K27" s="17" t="str">
        <x:f>IF(OR(A27="",B27="",NOT(ISNUMBER(F27))),"",IF(ISNUMBER(J27),F27*J27,"n.a."))</x:f>
      </x:c>
      <x:c r="L27" s="15" t="str">
        <x:f>IF(OR(B27="",NOT(ISNUMBER(E27))),"",IF(OR(D27="Routine",D27="QC",D27="Repeat"),IF(COUNTIFS('Item setup'!$A$8:$A$47,B27)&lt;&gt;1,"n.a.",IF(IF(D27="Routine",COUNTIFS('Item setup'!$A$8:$A$47,B27,'Item setup'!$J$8:$J$47,"&lt;&gt;"),IF(D27="QC",COUNTIFS('Item setup'!$A$8:$A$47,B27,'Item setup'!$K$8:$K$47,"&lt;&gt;"),COUNTIFS('Item setup'!$A$8:$A$47,B27,'Item setup'!$L$8:$L$47,"&lt;&gt;")))=0,"n.a.",E27*IF(D27="Routine",INDEX('Item setup'!$J$8:$J$47,MATCH(B27,'Item setup'!$A$8:$A$47,0)),IF(D27="QC",INDEX('Item setup'!$K$8:$K$47,MATCH(B27,'Item setup'!$A$8:$A$47,0)),INDEX('Item setup'!$L$8:$L$47,MATCH(B27,'Item setup'!$A$8:$A$47,0)))))),""))</x:f>
      </x:c>
      <x:c r="M27" s="15" t="str">
        <x:f>IF(AND(ISNUMBER(F27),ISNUMBER(L27)),F27-L27,"")</x:f>
      </x:c>
      <x:c r="N27" s="15" t="str">
        <x:f>IF(COUNTA(A27:G27)=0,"",IF(OR(A27="",B27="",C27="",D27="",NOT(ISNUMBER(F27))),"Complete entry",IF(OR(NOT(ISNUMBER(A27)),NOT(ISNUMBER(F27)),F27&lt;0),"Invalid date/quantity",IF(COUNTIFS('Item setup'!$A$8:$A$47,B27)&lt;&gt;1,"Check item ID",IF(COUNTIFS('Lot register'!$A$8:$A$107,B27,'Lot register'!$B$8:$B$107,C27)&lt;&gt;1,"Check lot ID",IF(OR(D27="Routine",D27="QC",D27="Repeat"),IF(OR(NOT(ISNUMBER(E27)),E27&lt;0),"Enter work count",IF(NOT(ISNUMBER(J27)),"Enter pack details","Recorded")),IF(NOT(ISNUMBER(J27)),"Enter pack details","Recorded")))))))</x:f>
      </x:c>
      <x:c r="O27" s="15" t="str">
        <x:f>IF(B27="","",IF(COUNTIFS('Item setup'!$A$8:$A$47,B27)&lt;&gt;1,"n.a.",INDEX('Item setup'!$F$8:$F$47,MATCH(B27,'Item setup'!$A$8:$A$47,0))))</x:f>
      </x:c>
    </x:row>
    <x:row r="28" ht="24" customHeight="1">
      <x:c r="A28" s="7"/>
      <x:c r="B28" s="5"/>
      <x:c r="C28" s="5"/>
      <x:c r="D28" s="5"/>
      <x:c r="E28" s="16"/>
      <x:c r="F28" s="16"/>
      <x:c r="G28" s="5"/>
      <x:c r="H28" s="15" t="str">
        <x:f>IF(B28="","",IF(COUNTIFS('Item setup'!$A$8:$A$47,B28)&lt;&gt;1,"n.a.",INDEX('Item setup'!$B$8:$B$47,MATCH(B28,'Item setup'!$A$8:$A$47,0))))</x:f>
      </x:c>
      <x:c r="I28" s="15" t="str">
        <x:f>IF(B28="","",IF(COUNTIFS('Item setup'!$A$8:$A$47,B28)&lt;&gt;1,"n.a.",INDEX('Item setup'!$E$8:$E$47,MATCH(B28,'Item setup'!$A$8:$A$47,0))))</x:f>
      </x:c>
      <x:c r="J28" s="17" t="str">
        <x:f>IF(B28="","",IF(COUNTIFS('Item setup'!$A$8:$A$47,B28)&lt;&gt;1,"n.a.",INDEX('Item setup'!$I$8:$I$47,MATCH(B28,'Item setup'!$A$8:$A$47,0))))</x:f>
      </x:c>
      <x:c r="K28" s="17" t="str">
        <x:f>IF(OR(A28="",B28="",NOT(ISNUMBER(F28))),"",IF(ISNUMBER(J28),F28*J28,"n.a."))</x:f>
      </x:c>
      <x:c r="L28" s="15" t="str">
        <x:f>IF(OR(B28="",NOT(ISNUMBER(E28))),"",IF(OR(D28="Routine",D28="QC",D28="Repeat"),IF(COUNTIFS('Item setup'!$A$8:$A$47,B28)&lt;&gt;1,"n.a.",IF(IF(D28="Routine",COUNTIFS('Item setup'!$A$8:$A$47,B28,'Item setup'!$J$8:$J$47,"&lt;&gt;"),IF(D28="QC",COUNTIFS('Item setup'!$A$8:$A$47,B28,'Item setup'!$K$8:$K$47,"&lt;&gt;"),COUNTIFS('Item setup'!$A$8:$A$47,B28,'Item setup'!$L$8:$L$47,"&lt;&gt;")))=0,"n.a.",E28*IF(D28="Routine",INDEX('Item setup'!$J$8:$J$47,MATCH(B28,'Item setup'!$A$8:$A$47,0)),IF(D28="QC",INDEX('Item setup'!$K$8:$K$47,MATCH(B28,'Item setup'!$A$8:$A$47,0)),INDEX('Item setup'!$L$8:$L$47,MATCH(B28,'Item setup'!$A$8:$A$47,0)))))),""))</x:f>
      </x:c>
      <x:c r="M28" s="15" t="str">
        <x:f>IF(AND(ISNUMBER(F28),ISNUMBER(L28)),F28-L28,"")</x:f>
      </x:c>
      <x:c r="N28" s="15" t="str">
        <x:f>IF(COUNTA(A28:G28)=0,"",IF(OR(A28="",B28="",C28="",D28="",NOT(ISNUMBER(F28))),"Complete entry",IF(OR(NOT(ISNUMBER(A28)),NOT(ISNUMBER(F28)),F28&lt;0),"Invalid date/quantity",IF(COUNTIFS('Item setup'!$A$8:$A$47,B28)&lt;&gt;1,"Check item ID",IF(COUNTIFS('Lot register'!$A$8:$A$107,B28,'Lot register'!$B$8:$B$107,C28)&lt;&gt;1,"Check lot ID",IF(OR(D28="Routine",D28="QC",D28="Repeat"),IF(OR(NOT(ISNUMBER(E28)),E28&lt;0),"Enter work count",IF(NOT(ISNUMBER(J28)),"Enter pack details","Recorded")),IF(NOT(ISNUMBER(J28)),"Enter pack details","Recorded")))))))</x:f>
      </x:c>
      <x:c r="O28" s="15" t="str">
        <x:f>IF(B28="","",IF(COUNTIFS('Item setup'!$A$8:$A$47,B28)&lt;&gt;1,"n.a.",INDEX('Item setup'!$F$8:$F$47,MATCH(B28,'Item setup'!$A$8:$A$47,0))))</x:f>
      </x:c>
    </x:row>
    <x:row r="29" ht="24" customHeight="1">
      <x:c r="A29" s="7"/>
      <x:c r="B29" s="5"/>
      <x:c r="C29" s="5"/>
      <x:c r="D29" s="5"/>
      <x:c r="E29" s="16"/>
      <x:c r="F29" s="16"/>
      <x:c r="G29" s="5"/>
      <x:c r="H29" s="15" t="str">
        <x:f>IF(B29="","",IF(COUNTIFS('Item setup'!$A$8:$A$47,B29)&lt;&gt;1,"n.a.",INDEX('Item setup'!$B$8:$B$47,MATCH(B29,'Item setup'!$A$8:$A$47,0))))</x:f>
      </x:c>
      <x:c r="I29" s="15" t="str">
        <x:f>IF(B29="","",IF(COUNTIFS('Item setup'!$A$8:$A$47,B29)&lt;&gt;1,"n.a.",INDEX('Item setup'!$E$8:$E$47,MATCH(B29,'Item setup'!$A$8:$A$47,0))))</x:f>
      </x:c>
      <x:c r="J29" s="17" t="str">
        <x:f>IF(B29="","",IF(COUNTIFS('Item setup'!$A$8:$A$47,B29)&lt;&gt;1,"n.a.",INDEX('Item setup'!$I$8:$I$47,MATCH(B29,'Item setup'!$A$8:$A$47,0))))</x:f>
      </x:c>
      <x:c r="K29" s="17" t="str">
        <x:f>IF(OR(A29="",B29="",NOT(ISNUMBER(F29))),"",IF(ISNUMBER(J29),F29*J29,"n.a."))</x:f>
      </x:c>
      <x:c r="L29" s="15" t="str">
        <x:f>IF(OR(B29="",NOT(ISNUMBER(E29))),"",IF(OR(D29="Routine",D29="QC",D29="Repeat"),IF(COUNTIFS('Item setup'!$A$8:$A$47,B29)&lt;&gt;1,"n.a.",IF(IF(D29="Routine",COUNTIFS('Item setup'!$A$8:$A$47,B29,'Item setup'!$J$8:$J$47,"&lt;&gt;"),IF(D29="QC",COUNTIFS('Item setup'!$A$8:$A$47,B29,'Item setup'!$K$8:$K$47,"&lt;&gt;"),COUNTIFS('Item setup'!$A$8:$A$47,B29,'Item setup'!$L$8:$L$47,"&lt;&gt;")))=0,"n.a.",E29*IF(D29="Routine",INDEX('Item setup'!$J$8:$J$47,MATCH(B29,'Item setup'!$A$8:$A$47,0)),IF(D29="QC",INDEX('Item setup'!$K$8:$K$47,MATCH(B29,'Item setup'!$A$8:$A$47,0)),INDEX('Item setup'!$L$8:$L$47,MATCH(B29,'Item setup'!$A$8:$A$47,0)))))),""))</x:f>
      </x:c>
      <x:c r="M29" s="15" t="str">
        <x:f>IF(AND(ISNUMBER(F29),ISNUMBER(L29)),F29-L29,"")</x:f>
      </x:c>
      <x:c r="N29" s="15" t="str">
        <x:f>IF(COUNTA(A29:G29)=0,"",IF(OR(A29="",B29="",C29="",D29="",NOT(ISNUMBER(F29))),"Complete entry",IF(OR(NOT(ISNUMBER(A29)),NOT(ISNUMBER(F29)),F29&lt;0),"Invalid date/quantity",IF(COUNTIFS('Item setup'!$A$8:$A$47,B29)&lt;&gt;1,"Check item ID",IF(COUNTIFS('Lot register'!$A$8:$A$107,B29,'Lot register'!$B$8:$B$107,C29)&lt;&gt;1,"Check lot ID",IF(OR(D29="Routine",D29="QC",D29="Repeat"),IF(OR(NOT(ISNUMBER(E29)),E29&lt;0),"Enter work count",IF(NOT(ISNUMBER(J29)),"Enter pack details","Recorded")),IF(NOT(ISNUMBER(J29)),"Enter pack details","Recorded")))))))</x:f>
      </x:c>
      <x:c r="O29" s="15" t="str">
        <x:f>IF(B29="","",IF(COUNTIFS('Item setup'!$A$8:$A$47,B29)&lt;&gt;1,"n.a.",INDEX('Item setup'!$F$8:$F$47,MATCH(B29,'Item setup'!$A$8:$A$47,0))))</x:f>
      </x:c>
    </x:row>
    <x:row r="30" ht="24" customHeight="1">
      <x:c r="A30" s="7"/>
      <x:c r="B30" s="5"/>
      <x:c r="C30" s="5"/>
      <x:c r="D30" s="5"/>
      <x:c r="E30" s="16"/>
      <x:c r="F30" s="16"/>
      <x:c r="G30" s="5"/>
      <x:c r="H30" s="15" t="str">
        <x:f>IF(B30="","",IF(COUNTIFS('Item setup'!$A$8:$A$47,B30)&lt;&gt;1,"n.a.",INDEX('Item setup'!$B$8:$B$47,MATCH(B30,'Item setup'!$A$8:$A$47,0))))</x:f>
      </x:c>
      <x:c r="I30" s="15" t="str">
        <x:f>IF(B30="","",IF(COUNTIFS('Item setup'!$A$8:$A$47,B30)&lt;&gt;1,"n.a.",INDEX('Item setup'!$E$8:$E$47,MATCH(B30,'Item setup'!$A$8:$A$47,0))))</x:f>
      </x:c>
      <x:c r="J30" s="17" t="str">
        <x:f>IF(B30="","",IF(COUNTIFS('Item setup'!$A$8:$A$47,B30)&lt;&gt;1,"n.a.",INDEX('Item setup'!$I$8:$I$47,MATCH(B30,'Item setup'!$A$8:$A$47,0))))</x:f>
      </x:c>
      <x:c r="K30" s="17" t="str">
        <x:f>IF(OR(A30="",B30="",NOT(ISNUMBER(F30))),"",IF(ISNUMBER(J30),F30*J30,"n.a."))</x:f>
      </x:c>
      <x:c r="L30" s="15" t="str">
        <x:f>IF(OR(B30="",NOT(ISNUMBER(E30))),"",IF(OR(D30="Routine",D30="QC",D30="Repeat"),IF(COUNTIFS('Item setup'!$A$8:$A$47,B30)&lt;&gt;1,"n.a.",IF(IF(D30="Routine",COUNTIFS('Item setup'!$A$8:$A$47,B30,'Item setup'!$J$8:$J$47,"&lt;&gt;"),IF(D30="QC",COUNTIFS('Item setup'!$A$8:$A$47,B30,'Item setup'!$K$8:$K$47,"&lt;&gt;"),COUNTIFS('Item setup'!$A$8:$A$47,B30,'Item setup'!$L$8:$L$47,"&lt;&gt;")))=0,"n.a.",E30*IF(D30="Routine",INDEX('Item setup'!$J$8:$J$47,MATCH(B30,'Item setup'!$A$8:$A$47,0)),IF(D30="QC",INDEX('Item setup'!$K$8:$K$47,MATCH(B30,'Item setup'!$A$8:$A$47,0)),INDEX('Item setup'!$L$8:$L$47,MATCH(B30,'Item setup'!$A$8:$A$47,0)))))),""))</x:f>
      </x:c>
      <x:c r="M30" s="15" t="str">
        <x:f>IF(AND(ISNUMBER(F30),ISNUMBER(L30)),F30-L30,"")</x:f>
      </x:c>
      <x:c r="N30" s="15" t="str">
        <x:f>IF(COUNTA(A30:G30)=0,"",IF(OR(A30="",B30="",C30="",D30="",NOT(ISNUMBER(F30))),"Complete entry",IF(OR(NOT(ISNUMBER(A30)),NOT(ISNUMBER(F30)),F30&lt;0),"Invalid date/quantity",IF(COUNTIFS('Item setup'!$A$8:$A$47,B30)&lt;&gt;1,"Check item ID",IF(COUNTIFS('Lot register'!$A$8:$A$107,B30,'Lot register'!$B$8:$B$107,C30)&lt;&gt;1,"Check lot ID",IF(OR(D30="Routine",D30="QC",D30="Repeat"),IF(OR(NOT(ISNUMBER(E30)),E30&lt;0),"Enter work count",IF(NOT(ISNUMBER(J30)),"Enter pack details","Recorded")),IF(NOT(ISNUMBER(J30)),"Enter pack details","Recorded")))))))</x:f>
      </x:c>
      <x:c r="O30" s="15" t="str">
        <x:f>IF(B30="","",IF(COUNTIFS('Item setup'!$A$8:$A$47,B30)&lt;&gt;1,"n.a.",INDEX('Item setup'!$F$8:$F$47,MATCH(B30,'Item setup'!$A$8:$A$47,0))))</x:f>
      </x:c>
    </x:row>
    <x:row r="31" ht="24" customHeight="1">
      <x:c r="A31" s="7"/>
      <x:c r="B31" s="5"/>
      <x:c r="C31" s="5"/>
      <x:c r="D31" s="5"/>
      <x:c r="E31" s="16"/>
      <x:c r="F31" s="16"/>
      <x:c r="G31" s="5"/>
      <x:c r="H31" s="15" t="str">
        <x:f>IF(B31="","",IF(COUNTIFS('Item setup'!$A$8:$A$47,B31)&lt;&gt;1,"n.a.",INDEX('Item setup'!$B$8:$B$47,MATCH(B31,'Item setup'!$A$8:$A$47,0))))</x:f>
      </x:c>
      <x:c r="I31" s="15" t="str">
        <x:f>IF(B31="","",IF(COUNTIFS('Item setup'!$A$8:$A$47,B31)&lt;&gt;1,"n.a.",INDEX('Item setup'!$E$8:$E$47,MATCH(B31,'Item setup'!$A$8:$A$47,0))))</x:f>
      </x:c>
      <x:c r="J31" s="17" t="str">
        <x:f>IF(B31="","",IF(COUNTIFS('Item setup'!$A$8:$A$47,B31)&lt;&gt;1,"n.a.",INDEX('Item setup'!$I$8:$I$47,MATCH(B31,'Item setup'!$A$8:$A$47,0))))</x:f>
      </x:c>
      <x:c r="K31" s="17" t="str">
        <x:f>IF(OR(A31="",B31="",NOT(ISNUMBER(F31))),"",IF(ISNUMBER(J31),F31*J31,"n.a."))</x:f>
      </x:c>
      <x:c r="L31" s="15" t="str">
        <x:f>IF(OR(B31="",NOT(ISNUMBER(E31))),"",IF(OR(D31="Routine",D31="QC",D31="Repeat"),IF(COUNTIFS('Item setup'!$A$8:$A$47,B31)&lt;&gt;1,"n.a.",IF(IF(D31="Routine",COUNTIFS('Item setup'!$A$8:$A$47,B31,'Item setup'!$J$8:$J$47,"&lt;&gt;"),IF(D31="QC",COUNTIFS('Item setup'!$A$8:$A$47,B31,'Item setup'!$K$8:$K$47,"&lt;&gt;"),COUNTIFS('Item setup'!$A$8:$A$47,B31,'Item setup'!$L$8:$L$47,"&lt;&gt;")))=0,"n.a.",E31*IF(D31="Routine",INDEX('Item setup'!$J$8:$J$47,MATCH(B31,'Item setup'!$A$8:$A$47,0)),IF(D31="QC",INDEX('Item setup'!$K$8:$K$47,MATCH(B31,'Item setup'!$A$8:$A$47,0)),INDEX('Item setup'!$L$8:$L$47,MATCH(B31,'Item setup'!$A$8:$A$47,0)))))),""))</x:f>
      </x:c>
      <x:c r="M31" s="15" t="str">
        <x:f>IF(AND(ISNUMBER(F31),ISNUMBER(L31)),F31-L31,"")</x:f>
      </x:c>
      <x:c r="N31" s="15" t="str">
        <x:f>IF(COUNTA(A31:G31)=0,"",IF(OR(A31="",B31="",C31="",D31="",NOT(ISNUMBER(F31))),"Complete entry",IF(OR(NOT(ISNUMBER(A31)),NOT(ISNUMBER(F31)),F31&lt;0),"Invalid date/quantity",IF(COUNTIFS('Item setup'!$A$8:$A$47,B31)&lt;&gt;1,"Check item ID",IF(COUNTIFS('Lot register'!$A$8:$A$107,B31,'Lot register'!$B$8:$B$107,C31)&lt;&gt;1,"Check lot ID",IF(OR(D31="Routine",D31="QC",D31="Repeat"),IF(OR(NOT(ISNUMBER(E31)),E31&lt;0),"Enter work count",IF(NOT(ISNUMBER(J31)),"Enter pack details","Recorded")),IF(NOT(ISNUMBER(J31)),"Enter pack details","Recorded")))))))</x:f>
      </x:c>
      <x:c r="O31" s="15" t="str">
        <x:f>IF(B31="","",IF(COUNTIFS('Item setup'!$A$8:$A$47,B31)&lt;&gt;1,"n.a.",INDEX('Item setup'!$F$8:$F$47,MATCH(B31,'Item setup'!$A$8:$A$47,0))))</x:f>
      </x:c>
    </x:row>
    <x:row r="32" ht="24" customHeight="1">
      <x:c r="A32" s="7"/>
      <x:c r="B32" s="5"/>
      <x:c r="C32" s="5"/>
      <x:c r="D32" s="5"/>
      <x:c r="E32" s="16"/>
      <x:c r="F32" s="16"/>
      <x:c r="G32" s="5"/>
      <x:c r="H32" s="15" t="str">
        <x:f>IF(B32="","",IF(COUNTIFS('Item setup'!$A$8:$A$47,B32)&lt;&gt;1,"n.a.",INDEX('Item setup'!$B$8:$B$47,MATCH(B32,'Item setup'!$A$8:$A$47,0))))</x:f>
      </x:c>
      <x:c r="I32" s="15" t="str">
        <x:f>IF(B32="","",IF(COUNTIFS('Item setup'!$A$8:$A$47,B32)&lt;&gt;1,"n.a.",INDEX('Item setup'!$E$8:$E$47,MATCH(B32,'Item setup'!$A$8:$A$47,0))))</x:f>
      </x:c>
      <x:c r="J32" s="17" t="str">
        <x:f>IF(B32="","",IF(COUNTIFS('Item setup'!$A$8:$A$47,B32)&lt;&gt;1,"n.a.",INDEX('Item setup'!$I$8:$I$47,MATCH(B32,'Item setup'!$A$8:$A$47,0))))</x:f>
      </x:c>
      <x:c r="K32" s="17" t="str">
        <x:f>IF(OR(A32="",B32="",NOT(ISNUMBER(F32))),"",IF(ISNUMBER(J32),F32*J32,"n.a."))</x:f>
      </x:c>
      <x:c r="L32" s="15" t="str">
        <x:f>IF(OR(B32="",NOT(ISNUMBER(E32))),"",IF(OR(D32="Routine",D32="QC",D32="Repeat"),IF(COUNTIFS('Item setup'!$A$8:$A$47,B32)&lt;&gt;1,"n.a.",IF(IF(D32="Routine",COUNTIFS('Item setup'!$A$8:$A$47,B32,'Item setup'!$J$8:$J$47,"&lt;&gt;"),IF(D32="QC",COUNTIFS('Item setup'!$A$8:$A$47,B32,'Item setup'!$K$8:$K$47,"&lt;&gt;"),COUNTIFS('Item setup'!$A$8:$A$47,B32,'Item setup'!$L$8:$L$47,"&lt;&gt;")))=0,"n.a.",E32*IF(D32="Routine",INDEX('Item setup'!$J$8:$J$47,MATCH(B32,'Item setup'!$A$8:$A$47,0)),IF(D32="QC",INDEX('Item setup'!$K$8:$K$47,MATCH(B32,'Item setup'!$A$8:$A$47,0)),INDEX('Item setup'!$L$8:$L$47,MATCH(B32,'Item setup'!$A$8:$A$47,0)))))),""))</x:f>
      </x:c>
      <x:c r="M32" s="15" t="str">
        <x:f>IF(AND(ISNUMBER(F32),ISNUMBER(L32)),F32-L32,"")</x:f>
      </x:c>
      <x:c r="N32" s="15" t="str">
        <x:f>IF(COUNTA(A32:G32)=0,"",IF(OR(A32="",B32="",C32="",D32="",NOT(ISNUMBER(F32))),"Complete entry",IF(OR(NOT(ISNUMBER(A32)),NOT(ISNUMBER(F32)),F32&lt;0),"Invalid date/quantity",IF(COUNTIFS('Item setup'!$A$8:$A$47,B32)&lt;&gt;1,"Check item ID",IF(COUNTIFS('Lot register'!$A$8:$A$107,B32,'Lot register'!$B$8:$B$107,C32)&lt;&gt;1,"Check lot ID",IF(OR(D32="Routine",D32="QC",D32="Repeat"),IF(OR(NOT(ISNUMBER(E32)),E32&lt;0),"Enter work count",IF(NOT(ISNUMBER(J32)),"Enter pack details","Recorded")),IF(NOT(ISNUMBER(J32)),"Enter pack details","Recorded")))))))</x:f>
      </x:c>
      <x:c r="O32" s="15" t="str">
        <x:f>IF(B32="","",IF(COUNTIFS('Item setup'!$A$8:$A$47,B32)&lt;&gt;1,"n.a.",INDEX('Item setup'!$F$8:$F$47,MATCH(B32,'Item setup'!$A$8:$A$47,0))))</x:f>
      </x:c>
    </x:row>
    <x:row r="33" ht="24" customHeight="1">
      <x:c r="A33" s="7"/>
      <x:c r="B33" s="5"/>
      <x:c r="C33" s="5"/>
      <x:c r="D33" s="5"/>
      <x:c r="E33" s="16"/>
      <x:c r="F33" s="16"/>
      <x:c r="G33" s="5"/>
      <x:c r="H33" s="15" t="str">
        <x:f>IF(B33="","",IF(COUNTIFS('Item setup'!$A$8:$A$47,B33)&lt;&gt;1,"n.a.",INDEX('Item setup'!$B$8:$B$47,MATCH(B33,'Item setup'!$A$8:$A$47,0))))</x:f>
      </x:c>
      <x:c r="I33" s="15" t="str">
        <x:f>IF(B33="","",IF(COUNTIFS('Item setup'!$A$8:$A$47,B33)&lt;&gt;1,"n.a.",INDEX('Item setup'!$E$8:$E$47,MATCH(B33,'Item setup'!$A$8:$A$47,0))))</x:f>
      </x:c>
      <x:c r="J33" s="17" t="str">
        <x:f>IF(B33="","",IF(COUNTIFS('Item setup'!$A$8:$A$47,B33)&lt;&gt;1,"n.a.",INDEX('Item setup'!$I$8:$I$47,MATCH(B33,'Item setup'!$A$8:$A$47,0))))</x:f>
      </x:c>
      <x:c r="K33" s="17" t="str">
        <x:f>IF(OR(A33="",B33="",NOT(ISNUMBER(F33))),"",IF(ISNUMBER(J33),F33*J33,"n.a."))</x:f>
      </x:c>
      <x:c r="L33" s="15" t="str">
        <x:f>IF(OR(B33="",NOT(ISNUMBER(E33))),"",IF(OR(D33="Routine",D33="QC",D33="Repeat"),IF(COUNTIFS('Item setup'!$A$8:$A$47,B33)&lt;&gt;1,"n.a.",IF(IF(D33="Routine",COUNTIFS('Item setup'!$A$8:$A$47,B33,'Item setup'!$J$8:$J$47,"&lt;&gt;"),IF(D33="QC",COUNTIFS('Item setup'!$A$8:$A$47,B33,'Item setup'!$K$8:$K$47,"&lt;&gt;"),COUNTIFS('Item setup'!$A$8:$A$47,B33,'Item setup'!$L$8:$L$47,"&lt;&gt;")))=0,"n.a.",E33*IF(D33="Routine",INDEX('Item setup'!$J$8:$J$47,MATCH(B33,'Item setup'!$A$8:$A$47,0)),IF(D33="QC",INDEX('Item setup'!$K$8:$K$47,MATCH(B33,'Item setup'!$A$8:$A$47,0)),INDEX('Item setup'!$L$8:$L$47,MATCH(B33,'Item setup'!$A$8:$A$47,0)))))),""))</x:f>
      </x:c>
      <x:c r="M33" s="15" t="str">
        <x:f>IF(AND(ISNUMBER(F33),ISNUMBER(L33)),F33-L33,"")</x:f>
      </x:c>
      <x:c r="N33" s="15" t="str">
        <x:f>IF(COUNTA(A33:G33)=0,"",IF(OR(A33="",B33="",C33="",D33="",NOT(ISNUMBER(F33))),"Complete entry",IF(OR(NOT(ISNUMBER(A33)),NOT(ISNUMBER(F33)),F33&lt;0),"Invalid date/quantity",IF(COUNTIFS('Item setup'!$A$8:$A$47,B33)&lt;&gt;1,"Check item ID",IF(COUNTIFS('Lot register'!$A$8:$A$107,B33,'Lot register'!$B$8:$B$107,C33)&lt;&gt;1,"Check lot ID",IF(OR(D33="Routine",D33="QC",D33="Repeat"),IF(OR(NOT(ISNUMBER(E33)),E33&lt;0),"Enter work count",IF(NOT(ISNUMBER(J33)),"Enter pack details","Recorded")),IF(NOT(ISNUMBER(J33)),"Enter pack details","Recorded")))))))</x:f>
      </x:c>
      <x:c r="O33" s="15" t="str">
        <x:f>IF(B33="","",IF(COUNTIFS('Item setup'!$A$8:$A$47,B33)&lt;&gt;1,"n.a.",INDEX('Item setup'!$F$8:$F$47,MATCH(B33,'Item setup'!$A$8:$A$47,0))))</x:f>
      </x:c>
    </x:row>
    <x:row r="34" ht="24" customHeight="1">
      <x:c r="A34" s="7"/>
      <x:c r="B34" s="5"/>
      <x:c r="C34" s="5"/>
      <x:c r="D34" s="5"/>
      <x:c r="E34" s="16"/>
      <x:c r="F34" s="16"/>
      <x:c r="G34" s="5"/>
      <x:c r="H34" s="15" t="str">
        <x:f>IF(B34="","",IF(COUNTIFS('Item setup'!$A$8:$A$47,B34)&lt;&gt;1,"n.a.",INDEX('Item setup'!$B$8:$B$47,MATCH(B34,'Item setup'!$A$8:$A$47,0))))</x:f>
      </x:c>
      <x:c r="I34" s="15" t="str">
        <x:f>IF(B34="","",IF(COUNTIFS('Item setup'!$A$8:$A$47,B34)&lt;&gt;1,"n.a.",INDEX('Item setup'!$E$8:$E$47,MATCH(B34,'Item setup'!$A$8:$A$47,0))))</x:f>
      </x:c>
      <x:c r="J34" s="17" t="str">
        <x:f>IF(B34="","",IF(COUNTIFS('Item setup'!$A$8:$A$47,B34)&lt;&gt;1,"n.a.",INDEX('Item setup'!$I$8:$I$47,MATCH(B34,'Item setup'!$A$8:$A$47,0))))</x:f>
      </x:c>
      <x:c r="K34" s="17" t="str">
        <x:f>IF(OR(A34="",B34="",NOT(ISNUMBER(F34))),"",IF(ISNUMBER(J34),F34*J34,"n.a."))</x:f>
      </x:c>
      <x:c r="L34" s="15" t="str">
        <x:f>IF(OR(B34="",NOT(ISNUMBER(E34))),"",IF(OR(D34="Routine",D34="QC",D34="Repeat"),IF(COUNTIFS('Item setup'!$A$8:$A$47,B34)&lt;&gt;1,"n.a.",IF(IF(D34="Routine",COUNTIFS('Item setup'!$A$8:$A$47,B34,'Item setup'!$J$8:$J$47,"&lt;&gt;"),IF(D34="QC",COUNTIFS('Item setup'!$A$8:$A$47,B34,'Item setup'!$K$8:$K$47,"&lt;&gt;"),COUNTIFS('Item setup'!$A$8:$A$47,B34,'Item setup'!$L$8:$L$47,"&lt;&gt;")))=0,"n.a.",E34*IF(D34="Routine",INDEX('Item setup'!$J$8:$J$47,MATCH(B34,'Item setup'!$A$8:$A$47,0)),IF(D34="QC",INDEX('Item setup'!$K$8:$K$47,MATCH(B34,'Item setup'!$A$8:$A$47,0)),INDEX('Item setup'!$L$8:$L$47,MATCH(B34,'Item setup'!$A$8:$A$47,0)))))),""))</x:f>
      </x:c>
      <x:c r="M34" s="15" t="str">
        <x:f>IF(AND(ISNUMBER(F34),ISNUMBER(L34)),F34-L34,"")</x:f>
      </x:c>
      <x:c r="N34" s="15" t="str">
        <x:f>IF(COUNTA(A34:G34)=0,"",IF(OR(A34="",B34="",C34="",D34="",NOT(ISNUMBER(F34))),"Complete entry",IF(OR(NOT(ISNUMBER(A34)),NOT(ISNUMBER(F34)),F34&lt;0),"Invalid date/quantity",IF(COUNTIFS('Item setup'!$A$8:$A$47,B34)&lt;&gt;1,"Check item ID",IF(COUNTIFS('Lot register'!$A$8:$A$107,B34,'Lot register'!$B$8:$B$107,C34)&lt;&gt;1,"Check lot ID",IF(OR(D34="Routine",D34="QC",D34="Repeat"),IF(OR(NOT(ISNUMBER(E34)),E34&lt;0),"Enter work count",IF(NOT(ISNUMBER(J34)),"Enter pack details","Recorded")),IF(NOT(ISNUMBER(J34)),"Enter pack details","Recorded")))))))</x:f>
      </x:c>
      <x:c r="O34" s="15" t="str">
        <x:f>IF(B34="","",IF(COUNTIFS('Item setup'!$A$8:$A$47,B34)&lt;&gt;1,"n.a.",INDEX('Item setup'!$F$8:$F$47,MATCH(B34,'Item setup'!$A$8:$A$47,0))))</x:f>
      </x:c>
    </x:row>
    <x:row r="35" ht="24" customHeight="1">
      <x:c r="A35" s="7"/>
      <x:c r="B35" s="5"/>
      <x:c r="C35" s="5"/>
      <x:c r="D35" s="5"/>
      <x:c r="E35" s="16"/>
      <x:c r="F35" s="16"/>
      <x:c r="G35" s="5"/>
      <x:c r="H35" s="15" t="str">
        <x:f>IF(B35="","",IF(COUNTIFS('Item setup'!$A$8:$A$47,B35)&lt;&gt;1,"n.a.",INDEX('Item setup'!$B$8:$B$47,MATCH(B35,'Item setup'!$A$8:$A$47,0))))</x:f>
      </x:c>
      <x:c r="I35" s="15" t="str">
        <x:f>IF(B35="","",IF(COUNTIFS('Item setup'!$A$8:$A$47,B35)&lt;&gt;1,"n.a.",INDEX('Item setup'!$E$8:$E$47,MATCH(B35,'Item setup'!$A$8:$A$47,0))))</x:f>
      </x:c>
      <x:c r="J35" s="17" t="str">
        <x:f>IF(B35="","",IF(COUNTIFS('Item setup'!$A$8:$A$47,B35)&lt;&gt;1,"n.a.",INDEX('Item setup'!$I$8:$I$47,MATCH(B35,'Item setup'!$A$8:$A$47,0))))</x:f>
      </x:c>
      <x:c r="K35" s="17" t="str">
        <x:f>IF(OR(A35="",B35="",NOT(ISNUMBER(F35))),"",IF(ISNUMBER(J35),F35*J35,"n.a."))</x:f>
      </x:c>
      <x:c r="L35" s="15" t="str">
        <x:f>IF(OR(B35="",NOT(ISNUMBER(E35))),"",IF(OR(D35="Routine",D35="QC",D35="Repeat"),IF(COUNTIFS('Item setup'!$A$8:$A$47,B35)&lt;&gt;1,"n.a.",IF(IF(D35="Routine",COUNTIFS('Item setup'!$A$8:$A$47,B35,'Item setup'!$J$8:$J$47,"&lt;&gt;"),IF(D35="QC",COUNTIFS('Item setup'!$A$8:$A$47,B35,'Item setup'!$K$8:$K$47,"&lt;&gt;"),COUNTIFS('Item setup'!$A$8:$A$47,B35,'Item setup'!$L$8:$L$47,"&lt;&gt;")))=0,"n.a.",E35*IF(D35="Routine",INDEX('Item setup'!$J$8:$J$47,MATCH(B35,'Item setup'!$A$8:$A$47,0)),IF(D35="QC",INDEX('Item setup'!$K$8:$K$47,MATCH(B35,'Item setup'!$A$8:$A$47,0)),INDEX('Item setup'!$L$8:$L$47,MATCH(B35,'Item setup'!$A$8:$A$47,0)))))),""))</x:f>
      </x:c>
      <x:c r="M35" s="15" t="str">
        <x:f>IF(AND(ISNUMBER(F35),ISNUMBER(L35)),F35-L35,"")</x:f>
      </x:c>
      <x:c r="N35" s="15" t="str">
        <x:f>IF(COUNTA(A35:G35)=0,"",IF(OR(A35="",B35="",C35="",D35="",NOT(ISNUMBER(F35))),"Complete entry",IF(OR(NOT(ISNUMBER(A35)),NOT(ISNUMBER(F35)),F35&lt;0),"Invalid date/quantity",IF(COUNTIFS('Item setup'!$A$8:$A$47,B35)&lt;&gt;1,"Check item ID",IF(COUNTIFS('Lot register'!$A$8:$A$107,B35,'Lot register'!$B$8:$B$107,C35)&lt;&gt;1,"Check lot ID",IF(OR(D35="Routine",D35="QC",D35="Repeat"),IF(OR(NOT(ISNUMBER(E35)),E35&lt;0),"Enter work count",IF(NOT(ISNUMBER(J35)),"Enter pack details","Recorded")),IF(NOT(ISNUMBER(J35)),"Enter pack details","Recorded")))))))</x:f>
      </x:c>
      <x:c r="O35" s="15" t="str">
        <x:f>IF(B35="","",IF(COUNTIFS('Item setup'!$A$8:$A$47,B35)&lt;&gt;1,"n.a.",INDEX('Item setup'!$F$8:$F$47,MATCH(B35,'Item setup'!$A$8:$A$47,0))))</x:f>
      </x:c>
    </x:row>
    <x:row r="36" ht="24" customHeight="1">
      <x:c r="A36" s="7"/>
      <x:c r="B36" s="5"/>
      <x:c r="C36" s="5"/>
      <x:c r="D36" s="5"/>
      <x:c r="E36" s="16"/>
      <x:c r="F36" s="16"/>
      <x:c r="G36" s="5"/>
      <x:c r="H36" s="15" t="str">
        <x:f>IF(B36="","",IF(COUNTIFS('Item setup'!$A$8:$A$47,B36)&lt;&gt;1,"n.a.",INDEX('Item setup'!$B$8:$B$47,MATCH(B36,'Item setup'!$A$8:$A$47,0))))</x:f>
      </x:c>
      <x:c r="I36" s="15" t="str">
        <x:f>IF(B36="","",IF(COUNTIFS('Item setup'!$A$8:$A$47,B36)&lt;&gt;1,"n.a.",INDEX('Item setup'!$E$8:$E$47,MATCH(B36,'Item setup'!$A$8:$A$47,0))))</x:f>
      </x:c>
      <x:c r="J36" s="17" t="str">
        <x:f>IF(B36="","",IF(COUNTIFS('Item setup'!$A$8:$A$47,B36)&lt;&gt;1,"n.a.",INDEX('Item setup'!$I$8:$I$47,MATCH(B36,'Item setup'!$A$8:$A$47,0))))</x:f>
      </x:c>
      <x:c r="K36" s="17" t="str">
        <x:f>IF(OR(A36="",B36="",NOT(ISNUMBER(F36))),"",IF(ISNUMBER(J36),F36*J36,"n.a."))</x:f>
      </x:c>
      <x:c r="L36" s="15" t="str">
        <x:f>IF(OR(B36="",NOT(ISNUMBER(E36))),"",IF(OR(D36="Routine",D36="QC",D36="Repeat"),IF(COUNTIFS('Item setup'!$A$8:$A$47,B36)&lt;&gt;1,"n.a.",IF(IF(D36="Routine",COUNTIFS('Item setup'!$A$8:$A$47,B36,'Item setup'!$J$8:$J$47,"&lt;&gt;"),IF(D36="QC",COUNTIFS('Item setup'!$A$8:$A$47,B36,'Item setup'!$K$8:$K$47,"&lt;&gt;"),COUNTIFS('Item setup'!$A$8:$A$47,B36,'Item setup'!$L$8:$L$47,"&lt;&gt;")))=0,"n.a.",E36*IF(D36="Routine",INDEX('Item setup'!$J$8:$J$47,MATCH(B36,'Item setup'!$A$8:$A$47,0)),IF(D36="QC",INDEX('Item setup'!$K$8:$K$47,MATCH(B36,'Item setup'!$A$8:$A$47,0)),INDEX('Item setup'!$L$8:$L$47,MATCH(B36,'Item setup'!$A$8:$A$47,0)))))),""))</x:f>
      </x:c>
      <x:c r="M36" s="15" t="str">
        <x:f>IF(AND(ISNUMBER(F36),ISNUMBER(L36)),F36-L36,"")</x:f>
      </x:c>
      <x:c r="N36" s="15" t="str">
        <x:f>IF(COUNTA(A36:G36)=0,"",IF(OR(A36="",B36="",C36="",D36="",NOT(ISNUMBER(F36))),"Complete entry",IF(OR(NOT(ISNUMBER(A36)),NOT(ISNUMBER(F36)),F36&lt;0),"Invalid date/quantity",IF(COUNTIFS('Item setup'!$A$8:$A$47,B36)&lt;&gt;1,"Check item ID",IF(COUNTIFS('Lot register'!$A$8:$A$107,B36,'Lot register'!$B$8:$B$107,C36)&lt;&gt;1,"Check lot ID",IF(OR(D36="Routine",D36="QC",D36="Repeat"),IF(OR(NOT(ISNUMBER(E36)),E36&lt;0),"Enter work count",IF(NOT(ISNUMBER(J36)),"Enter pack details","Recorded")),IF(NOT(ISNUMBER(J36)),"Enter pack details","Recorded")))))))</x:f>
      </x:c>
      <x:c r="O36" s="15" t="str">
        <x:f>IF(B36="","",IF(COUNTIFS('Item setup'!$A$8:$A$47,B36)&lt;&gt;1,"n.a.",INDEX('Item setup'!$F$8:$F$47,MATCH(B36,'Item setup'!$A$8:$A$47,0))))</x:f>
      </x:c>
    </x:row>
    <x:row r="37" ht="24" customHeight="1">
      <x:c r="A37" s="7"/>
      <x:c r="B37" s="5"/>
      <x:c r="C37" s="5"/>
      <x:c r="D37" s="5"/>
      <x:c r="E37" s="16"/>
      <x:c r="F37" s="16"/>
      <x:c r="G37" s="5"/>
      <x:c r="H37" s="15" t="str">
        <x:f>IF(B37="","",IF(COUNTIFS('Item setup'!$A$8:$A$47,B37)&lt;&gt;1,"n.a.",INDEX('Item setup'!$B$8:$B$47,MATCH(B37,'Item setup'!$A$8:$A$47,0))))</x:f>
      </x:c>
      <x:c r="I37" s="15" t="str">
        <x:f>IF(B37="","",IF(COUNTIFS('Item setup'!$A$8:$A$47,B37)&lt;&gt;1,"n.a.",INDEX('Item setup'!$E$8:$E$47,MATCH(B37,'Item setup'!$A$8:$A$47,0))))</x:f>
      </x:c>
      <x:c r="J37" s="17" t="str">
        <x:f>IF(B37="","",IF(COUNTIFS('Item setup'!$A$8:$A$47,B37)&lt;&gt;1,"n.a.",INDEX('Item setup'!$I$8:$I$47,MATCH(B37,'Item setup'!$A$8:$A$47,0))))</x:f>
      </x:c>
      <x:c r="K37" s="17" t="str">
        <x:f>IF(OR(A37="",B37="",NOT(ISNUMBER(F37))),"",IF(ISNUMBER(J37),F37*J37,"n.a."))</x:f>
      </x:c>
      <x:c r="L37" s="15" t="str">
        <x:f>IF(OR(B37="",NOT(ISNUMBER(E37))),"",IF(OR(D37="Routine",D37="QC",D37="Repeat"),IF(COUNTIFS('Item setup'!$A$8:$A$47,B37)&lt;&gt;1,"n.a.",IF(IF(D37="Routine",COUNTIFS('Item setup'!$A$8:$A$47,B37,'Item setup'!$J$8:$J$47,"&lt;&gt;"),IF(D37="QC",COUNTIFS('Item setup'!$A$8:$A$47,B37,'Item setup'!$K$8:$K$47,"&lt;&gt;"),COUNTIFS('Item setup'!$A$8:$A$47,B37,'Item setup'!$L$8:$L$47,"&lt;&gt;")))=0,"n.a.",E37*IF(D37="Routine",INDEX('Item setup'!$J$8:$J$47,MATCH(B37,'Item setup'!$A$8:$A$47,0)),IF(D37="QC",INDEX('Item setup'!$K$8:$K$47,MATCH(B37,'Item setup'!$A$8:$A$47,0)),INDEX('Item setup'!$L$8:$L$47,MATCH(B37,'Item setup'!$A$8:$A$47,0)))))),""))</x:f>
      </x:c>
      <x:c r="M37" s="15" t="str">
        <x:f>IF(AND(ISNUMBER(F37),ISNUMBER(L37)),F37-L37,"")</x:f>
      </x:c>
      <x:c r="N37" s="15" t="str">
        <x:f>IF(COUNTA(A37:G37)=0,"",IF(OR(A37="",B37="",C37="",D37="",NOT(ISNUMBER(F37))),"Complete entry",IF(OR(NOT(ISNUMBER(A37)),NOT(ISNUMBER(F37)),F37&lt;0),"Invalid date/quantity",IF(COUNTIFS('Item setup'!$A$8:$A$47,B37)&lt;&gt;1,"Check item ID",IF(COUNTIFS('Lot register'!$A$8:$A$107,B37,'Lot register'!$B$8:$B$107,C37)&lt;&gt;1,"Check lot ID",IF(OR(D37="Routine",D37="QC",D37="Repeat"),IF(OR(NOT(ISNUMBER(E37)),E37&lt;0),"Enter work count",IF(NOT(ISNUMBER(J37)),"Enter pack details","Recorded")),IF(NOT(ISNUMBER(J37)),"Enter pack details","Recorded")))))))</x:f>
      </x:c>
      <x:c r="O37" s="15" t="str">
        <x:f>IF(B37="","",IF(COUNTIFS('Item setup'!$A$8:$A$47,B37)&lt;&gt;1,"n.a.",INDEX('Item setup'!$F$8:$F$47,MATCH(B37,'Item setup'!$A$8:$A$47,0))))</x:f>
      </x:c>
    </x:row>
    <x:row r="38" ht="24" customHeight="1">
      <x:c r="A38" s="7"/>
      <x:c r="B38" s="5"/>
      <x:c r="C38" s="5"/>
      <x:c r="D38" s="5"/>
      <x:c r="E38" s="16"/>
      <x:c r="F38" s="16"/>
      <x:c r="G38" s="5"/>
      <x:c r="H38" s="15" t="str">
        <x:f>IF(B38="","",IF(COUNTIFS('Item setup'!$A$8:$A$47,B38)&lt;&gt;1,"n.a.",INDEX('Item setup'!$B$8:$B$47,MATCH(B38,'Item setup'!$A$8:$A$47,0))))</x:f>
      </x:c>
      <x:c r="I38" s="15" t="str">
        <x:f>IF(B38="","",IF(COUNTIFS('Item setup'!$A$8:$A$47,B38)&lt;&gt;1,"n.a.",INDEX('Item setup'!$E$8:$E$47,MATCH(B38,'Item setup'!$A$8:$A$47,0))))</x:f>
      </x:c>
      <x:c r="J38" s="17" t="str">
        <x:f>IF(B38="","",IF(COUNTIFS('Item setup'!$A$8:$A$47,B38)&lt;&gt;1,"n.a.",INDEX('Item setup'!$I$8:$I$47,MATCH(B38,'Item setup'!$A$8:$A$47,0))))</x:f>
      </x:c>
      <x:c r="K38" s="17" t="str">
        <x:f>IF(OR(A38="",B38="",NOT(ISNUMBER(F38))),"",IF(ISNUMBER(J38),F38*J38,"n.a."))</x:f>
      </x:c>
      <x:c r="L38" s="15" t="str">
        <x:f>IF(OR(B38="",NOT(ISNUMBER(E38))),"",IF(OR(D38="Routine",D38="QC",D38="Repeat"),IF(COUNTIFS('Item setup'!$A$8:$A$47,B38)&lt;&gt;1,"n.a.",IF(IF(D38="Routine",COUNTIFS('Item setup'!$A$8:$A$47,B38,'Item setup'!$J$8:$J$47,"&lt;&gt;"),IF(D38="QC",COUNTIFS('Item setup'!$A$8:$A$47,B38,'Item setup'!$K$8:$K$47,"&lt;&gt;"),COUNTIFS('Item setup'!$A$8:$A$47,B38,'Item setup'!$L$8:$L$47,"&lt;&gt;")))=0,"n.a.",E38*IF(D38="Routine",INDEX('Item setup'!$J$8:$J$47,MATCH(B38,'Item setup'!$A$8:$A$47,0)),IF(D38="QC",INDEX('Item setup'!$K$8:$K$47,MATCH(B38,'Item setup'!$A$8:$A$47,0)),INDEX('Item setup'!$L$8:$L$47,MATCH(B38,'Item setup'!$A$8:$A$47,0)))))),""))</x:f>
      </x:c>
      <x:c r="M38" s="15" t="str">
        <x:f>IF(AND(ISNUMBER(F38),ISNUMBER(L38)),F38-L38,"")</x:f>
      </x:c>
      <x:c r="N38" s="15" t="str">
        <x:f>IF(COUNTA(A38:G38)=0,"",IF(OR(A38="",B38="",C38="",D38="",NOT(ISNUMBER(F38))),"Complete entry",IF(OR(NOT(ISNUMBER(A38)),NOT(ISNUMBER(F38)),F38&lt;0),"Invalid date/quantity",IF(COUNTIFS('Item setup'!$A$8:$A$47,B38)&lt;&gt;1,"Check item ID",IF(COUNTIFS('Lot register'!$A$8:$A$107,B38,'Lot register'!$B$8:$B$107,C38)&lt;&gt;1,"Check lot ID",IF(OR(D38="Routine",D38="QC",D38="Repeat"),IF(OR(NOT(ISNUMBER(E38)),E38&lt;0),"Enter work count",IF(NOT(ISNUMBER(J38)),"Enter pack details","Recorded")),IF(NOT(ISNUMBER(J38)),"Enter pack details","Recorded")))))))</x:f>
      </x:c>
      <x:c r="O38" s="15" t="str">
        <x:f>IF(B38="","",IF(COUNTIFS('Item setup'!$A$8:$A$47,B38)&lt;&gt;1,"n.a.",INDEX('Item setup'!$F$8:$F$47,MATCH(B38,'Item setup'!$A$8:$A$47,0))))</x:f>
      </x:c>
    </x:row>
    <x:row r="39" ht="24" customHeight="1">
      <x:c r="A39" s="7"/>
      <x:c r="B39" s="5"/>
      <x:c r="C39" s="5"/>
      <x:c r="D39" s="5"/>
      <x:c r="E39" s="16"/>
      <x:c r="F39" s="16"/>
      <x:c r="G39" s="5"/>
      <x:c r="H39" s="15" t="str">
        <x:f>IF(B39="","",IF(COUNTIFS('Item setup'!$A$8:$A$47,B39)&lt;&gt;1,"n.a.",INDEX('Item setup'!$B$8:$B$47,MATCH(B39,'Item setup'!$A$8:$A$47,0))))</x:f>
      </x:c>
      <x:c r="I39" s="15" t="str">
        <x:f>IF(B39="","",IF(COUNTIFS('Item setup'!$A$8:$A$47,B39)&lt;&gt;1,"n.a.",INDEX('Item setup'!$E$8:$E$47,MATCH(B39,'Item setup'!$A$8:$A$47,0))))</x:f>
      </x:c>
      <x:c r="J39" s="17" t="str">
        <x:f>IF(B39="","",IF(COUNTIFS('Item setup'!$A$8:$A$47,B39)&lt;&gt;1,"n.a.",INDEX('Item setup'!$I$8:$I$47,MATCH(B39,'Item setup'!$A$8:$A$47,0))))</x:f>
      </x:c>
      <x:c r="K39" s="17" t="str">
        <x:f>IF(OR(A39="",B39="",NOT(ISNUMBER(F39))),"",IF(ISNUMBER(J39),F39*J39,"n.a."))</x:f>
      </x:c>
      <x:c r="L39" s="15" t="str">
        <x:f>IF(OR(B39="",NOT(ISNUMBER(E39))),"",IF(OR(D39="Routine",D39="QC",D39="Repeat"),IF(COUNTIFS('Item setup'!$A$8:$A$47,B39)&lt;&gt;1,"n.a.",IF(IF(D39="Routine",COUNTIFS('Item setup'!$A$8:$A$47,B39,'Item setup'!$J$8:$J$47,"&lt;&gt;"),IF(D39="QC",COUNTIFS('Item setup'!$A$8:$A$47,B39,'Item setup'!$K$8:$K$47,"&lt;&gt;"),COUNTIFS('Item setup'!$A$8:$A$47,B39,'Item setup'!$L$8:$L$47,"&lt;&gt;")))=0,"n.a.",E39*IF(D39="Routine",INDEX('Item setup'!$J$8:$J$47,MATCH(B39,'Item setup'!$A$8:$A$47,0)),IF(D39="QC",INDEX('Item setup'!$K$8:$K$47,MATCH(B39,'Item setup'!$A$8:$A$47,0)),INDEX('Item setup'!$L$8:$L$47,MATCH(B39,'Item setup'!$A$8:$A$47,0)))))),""))</x:f>
      </x:c>
      <x:c r="M39" s="15" t="str">
        <x:f>IF(AND(ISNUMBER(F39),ISNUMBER(L39)),F39-L39,"")</x:f>
      </x:c>
      <x:c r="N39" s="15" t="str">
        <x:f>IF(COUNTA(A39:G39)=0,"",IF(OR(A39="",B39="",C39="",D39="",NOT(ISNUMBER(F39))),"Complete entry",IF(OR(NOT(ISNUMBER(A39)),NOT(ISNUMBER(F39)),F39&lt;0),"Invalid date/quantity",IF(COUNTIFS('Item setup'!$A$8:$A$47,B39)&lt;&gt;1,"Check item ID",IF(COUNTIFS('Lot register'!$A$8:$A$107,B39,'Lot register'!$B$8:$B$107,C39)&lt;&gt;1,"Check lot ID",IF(OR(D39="Routine",D39="QC",D39="Repeat"),IF(OR(NOT(ISNUMBER(E39)),E39&lt;0),"Enter work count",IF(NOT(ISNUMBER(J39)),"Enter pack details","Recorded")),IF(NOT(ISNUMBER(J39)),"Enter pack details","Recorded")))))))</x:f>
      </x:c>
      <x:c r="O39" s="15" t="str">
        <x:f>IF(B39="","",IF(COUNTIFS('Item setup'!$A$8:$A$47,B39)&lt;&gt;1,"n.a.",INDEX('Item setup'!$F$8:$F$47,MATCH(B39,'Item setup'!$A$8:$A$47,0))))</x:f>
      </x:c>
    </x:row>
    <x:row r="40" ht="24" customHeight="1">
      <x:c r="A40" s="7"/>
      <x:c r="B40" s="5"/>
      <x:c r="C40" s="5"/>
      <x:c r="D40" s="5"/>
      <x:c r="E40" s="16"/>
      <x:c r="F40" s="16"/>
      <x:c r="G40" s="5"/>
      <x:c r="H40" s="15" t="str">
        <x:f>IF(B40="","",IF(COUNTIFS('Item setup'!$A$8:$A$47,B40)&lt;&gt;1,"n.a.",INDEX('Item setup'!$B$8:$B$47,MATCH(B40,'Item setup'!$A$8:$A$47,0))))</x:f>
      </x:c>
      <x:c r="I40" s="15" t="str">
        <x:f>IF(B40="","",IF(COUNTIFS('Item setup'!$A$8:$A$47,B40)&lt;&gt;1,"n.a.",INDEX('Item setup'!$E$8:$E$47,MATCH(B40,'Item setup'!$A$8:$A$47,0))))</x:f>
      </x:c>
      <x:c r="J40" s="17" t="str">
        <x:f>IF(B40="","",IF(COUNTIFS('Item setup'!$A$8:$A$47,B40)&lt;&gt;1,"n.a.",INDEX('Item setup'!$I$8:$I$47,MATCH(B40,'Item setup'!$A$8:$A$47,0))))</x:f>
      </x:c>
      <x:c r="K40" s="17" t="str">
        <x:f>IF(OR(A40="",B40="",NOT(ISNUMBER(F40))),"",IF(ISNUMBER(J40),F40*J40,"n.a."))</x:f>
      </x:c>
      <x:c r="L40" s="15" t="str">
        <x:f>IF(OR(B40="",NOT(ISNUMBER(E40))),"",IF(OR(D40="Routine",D40="QC",D40="Repeat"),IF(COUNTIFS('Item setup'!$A$8:$A$47,B40)&lt;&gt;1,"n.a.",IF(IF(D40="Routine",COUNTIFS('Item setup'!$A$8:$A$47,B40,'Item setup'!$J$8:$J$47,"&lt;&gt;"),IF(D40="QC",COUNTIFS('Item setup'!$A$8:$A$47,B40,'Item setup'!$K$8:$K$47,"&lt;&gt;"),COUNTIFS('Item setup'!$A$8:$A$47,B40,'Item setup'!$L$8:$L$47,"&lt;&gt;")))=0,"n.a.",E40*IF(D40="Routine",INDEX('Item setup'!$J$8:$J$47,MATCH(B40,'Item setup'!$A$8:$A$47,0)),IF(D40="QC",INDEX('Item setup'!$K$8:$K$47,MATCH(B40,'Item setup'!$A$8:$A$47,0)),INDEX('Item setup'!$L$8:$L$47,MATCH(B40,'Item setup'!$A$8:$A$47,0)))))),""))</x:f>
      </x:c>
      <x:c r="M40" s="15" t="str">
        <x:f>IF(AND(ISNUMBER(F40),ISNUMBER(L40)),F40-L40,"")</x:f>
      </x:c>
      <x:c r="N40" s="15" t="str">
        <x:f>IF(COUNTA(A40:G40)=0,"",IF(OR(A40="",B40="",C40="",D40="",NOT(ISNUMBER(F40))),"Complete entry",IF(OR(NOT(ISNUMBER(A40)),NOT(ISNUMBER(F40)),F40&lt;0),"Invalid date/quantity",IF(COUNTIFS('Item setup'!$A$8:$A$47,B40)&lt;&gt;1,"Check item ID",IF(COUNTIFS('Lot register'!$A$8:$A$107,B40,'Lot register'!$B$8:$B$107,C40)&lt;&gt;1,"Check lot ID",IF(OR(D40="Routine",D40="QC",D40="Repeat"),IF(OR(NOT(ISNUMBER(E40)),E40&lt;0),"Enter work count",IF(NOT(ISNUMBER(J40)),"Enter pack details","Recorded")),IF(NOT(ISNUMBER(J40)),"Enter pack details","Recorded")))))))</x:f>
      </x:c>
      <x:c r="O40" s="15" t="str">
        <x:f>IF(B40="","",IF(COUNTIFS('Item setup'!$A$8:$A$47,B40)&lt;&gt;1,"n.a.",INDEX('Item setup'!$F$8:$F$47,MATCH(B40,'Item setup'!$A$8:$A$47,0))))</x:f>
      </x:c>
    </x:row>
    <x:row r="41" ht="24" customHeight="1">
      <x:c r="A41" s="7"/>
      <x:c r="B41" s="5"/>
      <x:c r="C41" s="5"/>
      <x:c r="D41" s="5"/>
      <x:c r="E41" s="16"/>
      <x:c r="F41" s="16"/>
      <x:c r="G41" s="5"/>
      <x:c r="H41" s="15" t="str">
        <x:f>IF(B41="","",IF(COUNTIFS('Item setup'!$A$8:$A$47,B41)&lt;&gt;1,"n.a.",INDEX('Item setup'!$B$8:$B$47,MATCH(B41,'Item setup'!$A$8:$A$47,0))))</x:f>
      </x:c>
      <x:c r="I41" s="15" t="str">
        <x:f>IF(B41="","",IF(COUNTIFS('Item setup'!$A$8:$A$47,B41)&lt;&gt;1,"n.a.",INDEX('Item setup'!$E$8:$E$47,MATCH(B41,'Item setup'!$A$8:$A$47,0))))</x:f>
      </x:c>
      <x:c r="J41" s="17" t="str">
        <x:f>IF(B41="","",IF(COUNTIFS('Item setup'!$A$8:$A$47,B41)&lt;&gt;1,"n.a.",INDEX('Item setup'!$I$8:$I$47,MATCH(B41,'Item setup'!$A$8:$A$47,0))))</x:f>
      </x:c>
      <x:c r="K41" s="17" t="str">
        <x:f>IF(OR(A41="",B41="",NOT(ISNUMBER(F41))),"",IF(ISNUMBER(J41),F41*J41,"n.a."))</x:f>
      </x:c>
      <x:c r="L41" s="15" t="str">
        <x:f>IF(OR(B41="",NOT(ISNUMBER(E41))),"",IF(OR(D41="Routine",D41="QC",D41="Repeat"),IF(COUNTIFS('Item setup'!$A$8:$A$47,B41)&lt;&gt;1,"n.a.",IF(IF(D41="Routine",COUNTIFS('Item setup'!$A$8:$A$47,B41,'Item setup'!$J$8:$J$47,"&lt;&gt;"),IF(D41="QC",COUNTIFS('Item setup'!$A$8:$A$47,B41,'Item setup'!$K$8:$K$47,"&lt;&gt;"),COUNTIFS('Item setup'!$A$8:$A$47,B41,'Item setup'!$L$8:$L$47,"&lt;&gt;")))=0,"n.a.",E41*IF(D41="Routine",INDEX('Item setup'!$J$8:$J$47,MATCH(B41,'Item setup'!$A$8:$A$47,0)),IF(D41="QC",INDEX('Item setup'!$K$8:$K$47,MATCH(B41,'Item setup'!$A$8:$A$47,0)),INDEX('Item setup'!$L$8:$L$47,MATCH(B41,'Item setup'!$A$8:$A$47,0)))))),""))</x:f>
      </x:c>
      <x:c r="M41" s="15" t="str">
        <x:f>IF(AND(ISNUMBER(F41),ISNUMBER(L41)),F41-L41,"")</x:f>
      </x:c>
      <x:c r="N41" s="15" t="str">
        <x:f>IF(COUNTA(A41:G41)=0,"",IF(OR(A41="",B41="",C41="",D41="",NOT(ISNUMBER(F41))),"Complete entry",IF(OR(NOT(ISNUMBER(A41)),NOT(ISNUMBER(F41)),F41&lt;0),"Invalid date/quantity",IF(COUNTIFS('Item setup'!$A$8:$A$47,B41)&lt;&gt;1,"Check item ID",IF(COUNTIFS('Lot register'!$A$8:$A$107,B41,'Lot register'!$B$8:$B$107,C41)&lt;&gt;1,"Check lot ID",IF(OR(D41="Routine",D41="QC",D41="Repeat"),IF(OR(NOT(ISNUMBER(E41)),E41&lt;0),"Enter work count",IF(NOT(ISNUMBER(J41)),"Enter pack details","Recorded")),IF(NOT(ISNUMBER(J41)),"Enter pack details","Recorded")))))))</x:f>
      </x:c>
      <x:c r="O41" s="15" t="str">
        <x:f>IF(B41="","",IF(COUNTIFS('Item setup'!$A$8:$A$47,B41)&lt;&gt;1,"n.a.",INDEX('Item setup'!$F$8:$F$47,MATCH(B41,'Item setup'!$A$8:$A$47,0))))</x:f>
      </x:c>
    </x:row>
    <x:row r="42" ht="24" customHeight="1">
      <x:c r="A42" s="7"/>
      <x:c r="B42" s="5"/>
      <x:c r="C42" s="5"/>
      <x:c r="D42" s="5"/>
      <x:c r="E42" s="16"/>
      <x:c r="F42" s="16"/>
      <x:c r="G42" s="5"/>
      <x:c r="H42" s="15" t="str">
        <x:f>IF(B42="","",IF(COUNTIFS('Item setup'!$A$8:$A$47,B42)&lt;&gt;1,"n.a.",INDEX('Item setup'!$B$8:$B$47,MATCH(B42,'Item setup'!$A$8:$A$47,0))))</x:f>
      </x:c>
      <x:c r="I42" s="15" t="str">
        <x:f>IF(B42="","",IF(COUNTIFS('Item setup'!$A$8:$A$47,B42)&lt;&gt;1,"n.a.",INDEX('Item setup'!$E$8:$E$47,MATCH(B42,'Item setup'!$A$8:$A$47,0))))</x:f>
      </x:c>
      <x:c r="J42" s="17" t="str">
        <x:f>IF(B42="","",IF(COUNTIFS('Item setup'!$A$8:$A$47,B42)&lt;&gt;1,"n.a.",INDEX('Item setup'!$I$8:$I$47,MATCH(B42,'Item setup'!$A$8:$A$47,0))))</x:f>
      </x:c>
      <x:c r="K42" s="17" t="str">
        <x:f>IF(OR(A42="",B42="",NOT(ISNUMBER(F42))),"",IF(ISNUMBER(J42),F42*J42,"n.a."))</x:f>
      </x:c>
      <x:c r="L42" s="15" t="str">
        <x:f>IF(OR(B42="",NOT(ISNUMBER(E42))),"",IF(OR(D42="Routine",D42="QC",D42="Repeat"),IF(COUNTIFS('Item setup'!$A$8:$A$47,B42)&lt;&gt;1,"n.a.",IF(IF(D42="Routine",COUNTIFS('Item setup'!$A$8:$A$47,B42,'Item setup'!$J$8:$J$47,"&lt;&gt;"),IF(D42="QC",COUNTIFS('Item setup'!$A$8:$A$47,B42,'Item setup'!$K$8:$K$47,"&lt;&gt;"),COUNTIFS('Item setup'!$A$8:$A$47,B42,'Item setup'!$L$8:$L$47,"&lt;&gt;")))=0,"n.a.",E42*IF(D42="Routine",INDEX('Item setup'!$J$8:$J$47,MATCH(B42,'Item setup'!$A$8:$A$47,0)),IF(D42="QC",INDEX('Item setup'!$K$8:$K$47,MATCH(B42,'Item setup'!$A$8:$A$47,0)),INDEX('Item setup'!$L$8:$L$47,MATCH(B42,'Item setup'!$A$8:$A$47,0)))))),""))</x:f>
      </x:c>
      <x:c r="M42" s="15" t="str">
        <x:f>IF(AND(ISNUMBER(F42),ISNUMBER(L42)),F42-L42,"")</x:f>
      </x:c>
      <x:c r="N42" s="15" t="str">
        <x:f>IF(COUNTA(A42:G42)=0,"",IF(OR(A42="",B42="",C42="",D42="",NOT(ISNUMBER(F42))),"Complete entry",IF(OR(NOT(ISNUMBER(A42)),NOT(ISNUMBER(F42)),F42&lt;0),"Invalid date/quantity",IF(COUNTIFS('Item setup'!$A$8:$A$47,B42)&lt;&gt;1,"Check item ID",IF(COUNTIFS('Lot register'!$A$8:$A$107,B42,'Lot register'!$B$8:$B$107,C42)&lt;&gt;1,"Check lot ID",IF(OR(D42="Routine",D42="QC",D42="Repeat"),IF(OR(NOT(ISNUMBER(E42)),E42&lt;0),"Enter work count",IF(NOT(ISNUMBER(J42)),"Enter pack details","Recorded")),IF(NOT(ISNUMBER(J42)),"Enter pack details","Recorded")))))))</x:f>
      </x:c>
      <x:c r="O42" s="15" t="str">
        <x:f>IF(B42="","",IF(COUNTIFS('Item setup'!$A$8:$A$47,B42)&lt;&gt;1,"n.a.",INDEX('Item setup'!$F$8:$F$47,MATCH(B42,'Item setup'!$A$8:$A$47,0))))</x:f>
      </x:c>
    </x:row>
    <x:row r="43" ht="24" customHeight="1">
      <x:c r="A43" s="7"/>
      <x:c r="B43" s="5"/>
      <x:c r="C43" s="5"/>
      <x:c r="D43" s="5"/>
      <x:c r="E43" s="16"/>
      <x:c r="F43" s="16"/>
      <x:c r="G43" s="5"/>
      <x:c r="H43" s="15" t="str">
        <x:f>IF(B43="","",IF(COUNTIFS('Item setup'!$A$8:$A$47,B43)&lt;&gt;1,"n.a.",INDEX('Item setup'!$B$8:$B$47,MATCH(B43,'Item setup'!$A$8:$A$47,0))))</x:f>
      </x:c>
      <x:c r="I43" s="15" t="str">
        <x:f>IF(B43="","",IF(COUNTIFS('Item setup'!$A$8:$A$47,B43)&lt;&gt;1,"n.a.",INDEX('Item setup'!$E$8:$E$47,MATCH(B43,'Item setup'!$A$8:$A$47,0))))</x:f>
      </x:c>
      <x:c r="J43" s="17" t="str">
        <x:f>IF(B43="","",IF(COUNTIFS('Item setup'!$A$8:$A$47,B43)&lt;&gt;1,"n.a.",INDEX('Item setup'!$I$8:$I$47,MATCH(B43,'Item setup'!$A$8:$A$47,0))))</x:f>
      </x:c>
      <x:c r="K43" s="17" t="str">
        <x:f>IF(OR(A43="",B43="",NOT(ISNUMBER(F43))),"",IF(ISNUMBER(J43),F43*J43,"n.a."))</x:f>
      </x:c>
      <x:c r="L43" s="15" t="str">
        <x:f>IF(OR(B43="",NOT(ISNUMBER(E43))),"",IF(OR(D43="Routine",D43="QC",D43="Repeat"),IF(COUNTIFS('Item setup'!$A$8:$A$47,B43)&lt;&gt;1,"n.a.",IF(IF(D43="Routine",COUNTIFS('Item setup'!$A$8:$A$47,B43,'Item setup'!$J$8:$J$47,"&lt;&gt;"),IF(D43="QC",COUNTIFS('Item setup'!$A$8:$A$47,B43,'Item setup'!$K$8:$K$47,"&lt;&gt;"),COUNTIFS('Item setup'!$A$8:$A$47,B43,'Item setup'!$L$8:$L$47,"&lt;&gt;")))=0,"n.a.",E43*IF(D43="Routine",INDEX('Item setup'!$J$8:$J$47,MATCH(B43,'Item setup'!$A$8:$A$47,0)),IF(D43="QC",INDEX('Item setup'!$K$8:$K$47,MATCH(B43,'Item setup'!$A$8:$A$47,0)),INDEX('Item setup'!$L$8:$L$47,MATCH(B43,'Item setup'!$A$8:$A$47,0)))))),""))</x:f>
      </x:c>
      <x:c r="M43" s="15" t="str">
        <x:f>IF(AND(ISNUMBER(F43),ISNUMBER(L43)),F43-L43,"")</x:f>
      </x:c>
      <x:c r="N43" s="15" t="str">
        <x:f>IF(COUNTA(A43:G43)=0,"",IF(OR(A43="",B43="",C43="",D43="",NOT(ISNUMBER(F43))),"Complete entry",IF(OR(NOT(ISNUMBER(A43)),NOT(ISNUMBER(F43)),F43&lt;0),"Invalid date/quantity",IF(COUNTIFS('Item setup'!$A$8:$A$47,B43)&lt;&gt;1,"Check item ID",IF(COUNTIFS('Lot register'!$A$8:$A$107,B43,'Lot register'!$B$8:$B$107,C43)&lt;&gt;1,"Check lot ID",IF(OR(D43="Routine",D43="QC",D43="Repeat"),IF(OR(NOT(ISNUMBER(E43)),E43&lt;0),"Enter work count",IF(NOT(ISNUMBER(J43)),"Enter pack details","Recorded")),IF(NOT(ISNUMBER(J43)),"Enter pack details","Recorded")))))))</x:f>
      </x:c>
      <x:c r="O43" s="15" t="str">
        <x:f>IF(B43="","",IF(COUNTIFS('Item setup'!$A$8:$A$47,B43)&lt;&gt;1,"n.a.",INDEX('Item setup'!$F$8:$F$47,MATCH(B43,'Item setup'!$A$8:$A$47,0))))</x:f>
      </x:c>
    </x:row>
    <x:row r="44" ht="24" customHeight="1">
      <x:c r="A44" s="7"/>
      <x:c r="B44" s="5"/>
      <x:c r="C44" s="5"/>
      <x:c r="D44" s="5"/>
      <x:c r="E44" s="16"/>
      <x:c r="F44" s="16"/>
      <x:c r="G44" s="5"/>
      <x:c r="H44" s="15" t="str">
        <x:f>IF(B44="","",IF(COUNTIFS('Item setup'!$A$8:$A$47,B44)&lt;&gt;1,"n.a.",INDEX('Item setup'!$B$8:$B$47,MATCH(B44,'Item setup'!$A$8:$A$47,0))))</x:f>
      </x:c>
      <x:c r="I44" s="15" t="str">
        <x:f>IF(B44="","",IF(COUNTIFS('Item setup'!$A$8:$A$47,B44)&lt;&gt;1,"n.a.",INDEX('Item setup'!$E$8:$E$47,MATCH(B44,'Item setup'!$A$8:$A$47,0))))</x:f>
      </x:c>
      <x:c r="J44" s="17" t="str">
        <x:f>IF(B44="","",IF(COUNTIFS('Item setup'!$A$8:$A$47,B44)&lt;&gt;1,"n.a.",INDEX('Item setup'!$I$8:$I$47,MATCH(B44,'Item setup'!$A$8:$A$47,0))))</x:f>
      </x:c>
      <x:c r="K44" s="17" t="str">
        <x:f>IF(OR(A44="",B44="",NOT(ISNUMBER(F44))),"",IF(ISNUMBER(J44),F44*J44,"n.a."))</x:f>
      </x:c>
      <x:c r="L44" s="15" t="str">
        <x:f>IF(OR(B44="",NOT(ISNUMBER(E44))),"",IF(OR(D44="Routine",D44="QC",D44="Repeat"),IF(COUNTIFS('Item setup'!$A$8:$A$47,B44)&lt;&gt;1,"n.a.",IF(IF(D44="Routine",COUNTIFS('Item setup'!$A$8:$A$47,B44,'Item setup'!$J$8:$J$47,"&lt;&gt;"),IF(D44="QC",COUNTIFS('Item setup'!$A$8:$A$47,B44,'Item setup'!$K$8:$K$47,"&lt;&gt;"),COUNTIFS('Item setup'!$A$8:$A$47,B44,'Item setup'!$L$8:$L$47,"&lt;&gt;")))=0,"n.a.",E44*IF(D44="Routine",INDEX('Item setup'!$J$8:$J$47,MATCH(B44,'Item setup'!$A$8:$A$47,0)),IF(D44="QC",INDEX('Item setup'!$K$8:$K$47,MATCH(B44,'Item setup'!$A$8:$A$47,0)),INDEX('Item setup'!$L$8:$L$47,MATCH(B44,'Item setup'!$A$8:$A$47,0)))))),""))</x:f>
      </x:c>
      <x:c r="M44" s="15" t="str">
        <x:f>IF(AND(ISNUMBER(F44),ISNUMBER(L44)),F44-L44,"")</x:f>
      </x:c>
      <x:c r="N44" s="15" t="str">
        <x:f>IF(COUNTA(A44:G44)=0,"",IF(OR(A44="",B44="",C44="",D44="",NOT(ISNUMBER(F44))),"Complete entry",IF(OR(NOT(ISNUMBER(A44)),NOT(ISNUMBER(F44)),F44&lt;0),"Invalid date/quantity",IF(COUNTIFS('Item setup'!$A$8:$A$47,B44)&lt;&gt;1,"Check item ID",IF(COUNTIFS('Lot register'!$A$8:$A$107,B44,'Lot register'!$B$8:$B$107,C44)&lt;&gt;1,"Check lot ID",IF(OR(D44="Routine",D44="QC",D44="Repeat"),IF(OR(NOT(ISNUMBER(E44)),E44&lt;0),"Enter work count",IF(NOT(ISNUMBER(J44)),"Enter pack details","Recorded")),IF(NOT(ISNUMBER(J44)),"Enter pack details","Recorded")))))))</x:f>
      </x:c>
      <x:c r="O44" s="15" t="str">
        <x:f>IF(B44="","",IF(COUNTIFS('Item setup'!$A$8:$A$47,B44)&lt;&gt;1,"n.a.",INDEX('Item setup'!$F$8:$F$47,MATCH(B44,'Item setup'!$A$8:$A$47,0))))</x:f>
      </x:c>
    </x:row>
    <x:row r="45" ht="24" customHeight="1">
      <x:c r="A45" s="7"/>
      <x:c r="B45" s="5"/>
      <x:c r="C45" s="5"/>
      <x:c r="D45" s="5"/>
      <x:c r="E45" s="16"/>
      <x:c r="F45" s="16"/>
      <x:c r="G45" s="5"/>
      <x:c r="H45" s="15" t="str">
        <x:f>IF(B45="","",IF(COUNTIFS('Item setup'!$A$8:$A$47,B45)&lt;&gt;1,"n.a.",INDEX('Item setup'!$B$8:$B$47,MATCH(B45,'Item setup'!$A$8:$A$47,0))))</x:f>
      </x:c>
      <x:c r="I45" s="15" t="str">
        <x:f>IF(B45="","",IF(COUNTIFS('Item setup'!$A$8:$A$47,B45)&lt;&gt;1,"n.a.",INDEX('Item setup'!$E$8:$E$47,MATCH(B45,'Item setup'!$A$8:$A$47,0))))</x:f>
      </x:c>
      <x:c r="J45" s="17" t="str">
        <x:f>IF(B45="","",IF(COUNTIFS('Item setup'!$A$8:$A$47,B45)&lt;&gt;1,"n.a.",INDEX('Item setup'!$I$8:$I$47,MATCH(B45,'Item setup'!$A$8:$A$47,0))))</x:f>
      </x:c>
      <x:c r="K45" s="17" t="str">
        <x:f>IF(OR(A45="",B45="",NOT(ISNUMBER(F45))),"",IF(ISNUMBER(J45),F45*J45,"n.a."))</x:f>
      </x:c>
      <x:c r="L45" s="15" t="str">
        <x:f>IF(OR(B45="",NOT(ISNUMBER(E45))),"",IF(OR(D45="Routine",D45="QC",D45="Repeat"),IF(COUNTIFS('Item setup'!$A$8:$A$47,B45)&lt;&gt;1,"n.a.",IF(IF(D45="Routine",COUNTIFS('Item setup'!$A$8:$A$47,B45,'Item setup'!$J$8:$J$47,"&lt;&gt;"),IF(D45="QC",COUNTIFS('Item setup'!$A$8:$A$47,B45,'Item setup'!$K$8:$K$47,"&lt;&gt;"),COUNTIFS('Item setup'!$A$8:$A$47,B45,'Item setup'!$L$8:$L$47,"&lt;&gt;")))=0,"n.a.",E45*IF(D45="Routine",INDEX('Item setup'!$J$8:$J$47,MATCH(B45,'Item setup'!$A$8:$A$47,0)),IF(D45="QC",INDEX('Item setup'!$K$8:$K$47,MATCH(B45,'Item setup'!$A$8:$A$47,0)),INDEX('Item setup'!$L$8:$L$47,MATCH(B45,'Item setup'!$A$8:$A$47,0)))))),""))</x:f>
      </x:c>
      <x:c r="M45" s="15" t="str">
        <x:f>IF(AND(ISNUMBER(F45),ISNUMBER(L45)),F45-L45,"")</x:f>
      </x:c>
      <x:c r="N45" s="15" t="str">
        <x:f>IF(COUNTA(A45:G45)=0,"",IF(OR(A45="",B45="",C45="",D45="",NOT(ISNUMBER(F45))),"Complete entry",IF(OR(NOT(ISNUMBER(A45)),NOT(ISNUMBER(F45)),F45&lt;0),"Invalid date/quantity",IF(COUNTIFS('Item setup'!$A$8:$A$47,B45)&lt;&gt;1,"Check item ID",IF(COUNTIFS('Lot register'!$A$8:$A$107,B45,'Lot register'!$B$8:$B$107,C45)&lt;&gt;1,"Check lot ID",IF(OR(D45="Routine",D45="QC",D45="Repeat"),IF(OR(NOT(ISNUMBER(E45)),E45&lt;0),"Enter work count",IF(NOT(ISNUMBER(J45)),"Enter pack details","Recorded")),IF(NOT(ISNUMBER(J45)),"Enter pack details","Recorded")))))))</x:f>
      </x:c>
      <x:c r="O45" s="15" t="str">
        <x:f>IF(B45="","",IF(COUNTIFS('Item setup'!$A$8:$A$47,B45)&lt;&gt;1,"n.a.",INDEX('Item setup'!$F$8:$F$47,MATCH(B45,'Item setup'!$A$8:$A$47,0))))</x:f>
      </x:c>
    </x:row>
    <x:row r="46" ht="24" customHeight="1">
      <x:c r="A46" s="7"/>
      <x:c r="B46" s="5"/>
      <x:c r="C46" s="5"/>
      <x:c r="D46" s="5"/>
      <x:c r="E46" s="16"/>
      <x:c r="F46" s="16"/>
      <x:c r="G46" s="5"/>
      <x:c r="H46" s="15" t="str">
        <x:f>IF(B46="","",IF(COUNTIFS('Item setup'!$A$8:$A$47,B46)&lt;&gt;1,"n.a.",INDEX('Item setup'!$B$8:$B$47,MATCH(B46,'Item setup'!$A$8:$A$47,0))))</x:f>
      </x:c>
      <x:c r="I46" s="15" t="str">
        <x:f>IF(B46="","",IF(COUNTIFS('Item setup'!$A$8:$A$47,B46)&lt;&gt;1,"n.a.",INDEX('Item setup'!$E$8:$E$47,MATCH(B46,'Item setup'!$A$8:$A$47,0))))</x:f>
      </x:c>
      <x:c r="J46" s="17" t="str">
        <x:f>IF(B46="","",IF(COUNTIFS('Item setup'!$A$8:$A$47,B46)&lt;&gt;1,"n.a.",INDEX('Item setup'!$I$8:$I$47,MATCH(B46,'Item setup'!$A$8:$A$47,0))))</x:f>
      </x:c>
      <x:c r="K46" s="17" t="str">
        <x:f>IF(OR(A46="",B46="",NOT(ISNUMBER(F46))),"",IF(ISNUMBER(J46),F46*J46,"n.a."))</x:f>
      </x:c>
      <x:c r="L46" s="15" t="str">
        <x:f>IF(OR(B46="",NOT(ISNUMBER(E46))),"",IF(OR(D46="Routine",D46="QC",D46="Repeat"),IF(COUNTIFS('Item setup'!$A$8:$A$47,B46)&lt;&gt;1,"n.a.",IF(IF(D46="Routine",COUNTIFS('Item setup'!$A$8:$A$47,B46,'Item setup'!$J$8:$J$47,"&lt;&gt;"),IF(D46="QC",COUNTIFS('Item setup'!$A$8:$A$47,B46,'Item setup'!$K$8:$K$47,"&lt;&gt;"),COUNTIFS('Item setup'!$A$8:$A$47,B46,'Item setup'!$L$8:$L$47,"&lt;&gt;")))=0,"n.a.",E46*IF(D46="Routine",INDEX('Item setup'!$J$8:$J$47,MATCH(B46,'Item setup'!$A$8:$A$47,0)),IF(D46="QC",INDEX('Item setup'!$K$8:$K$47,MATCH(B46,'Item setup'!$A$8:$A$47,0)),INDEX('Item setup'!$L$8:$L$47,MATCH(B46,'Item setup'!$A$8:$A$47,0)))))),""))</x:f>
      </x:c>
      <x:c r="M46" s="15" t="str">
        <x:f>IF(AND(ISNUMBER(F46),ISNUMBER(L46)),F46-L46,"")</x:f>
      </x:c>
      <x:c r="N46" s="15" t="str">
        <x:f>IF(COUNTA(A46:G46)=0,"",IF(OR(A46="",B46="",C46="",D46="",NOT(ISNUMBER(F46))),"Complete entry",IF(OR(NOT(ISNUMBER(A46)),NOT(ISNUMBER(F46)),F46&lt;0),"Invalid date/quantity",IF(COUNTIFS('Item setup'!$A$8:$A$47,B46)&lt;&gt;1,"Check item ID",IF(COUNTIFS('Lot register'!$A$8:$A$107,B46,'Lot register'!$B$8:$B$107,C46)&lt;&gt;1,"Check lot ID",IF(OR(D46="Routine",D46="QC",D46="Repeat"),IF(OR(NOT(ISNUMBER(E46)),E46&lt;0),"Enter work count",IF(NOT(ISNUMBER(J46)),"Enter pack details","Recorded")),IF(NOT(ISNUMBER(J46)),"Enter pack details","Recorded")))))))</x:f>
      </x:c>
      <x:c r="O46" s="15" t="str">
        <x:f>IF(B46="","",IF(COUNTIFS('Item setup'!$A$8:$A$47,B46)&lt;&gt;1,"n.a.",INDEX('Item setup'!$F$8:$F$47,MATCH(B46,'Item setup'!$A$8:$A$47,0))))</x:f>
      </x:c>
    </x:row>
    <x:row r="47" ht="24" customHeight="1">
      <x:c r="A47" s="7"/>
      <x:c r="B47" s="5"/>
      <x:c r="C47" s="5"/>
      <x:c r="D47" s="5"/>
      <x:c r="E47" s="16"/>
      <x:c r="F47" s="16"/>
      <x:c r="G47" s="5"/>
      <x:c r="H47" s="15" t="str">
        <x:f>IF(B47="","",IF(COUNTIFS('Item setup'!$A$8:$A$47,B47)&lt;&gt;1,"n.a.",INDEX('Item setup'!$B$8:$B$47,MATCH(B47,'Item setup'!$A$8:$A$47,0))))</x:f>
      </x:c>
      <x:c r="I47" s="15" t="str">
        <x:f>IF(B47="","",IF(COUNTIFS('Item setup'!$A$8:$A$47,B47)&lt;&gt;1,"n.a.",INDEX('Item setup'!$E$8:$E$47,MATCH(B47,'Item setup'!$A$8:$A$47,0))))</x:f>
      </x:c>
      <x:c r="J47" s="17" t="str">
        <x:f>IF(B47="","",IF(COUNTIFS('Item setup'!$A$8:$A$47,B47)&lt;&gt;1,"n.a.",INDEX('Item setup'!$I$8:$I$47,MATCH(B47,'Item setup'!$A$8:$A$47,0))))</x:f>
      </x:c>
      <x:c r="K47" s="17" t="str">
        <x:f>IF(OR(A47="",B47="",NOT(ISNUMBER(F47))),"",IF(ISNUMBER(J47),F47*J47,"n.a."))</x:f>
      </x:c>
      <x:c r="L47" s="15" t="str">
        <x:f>IF(OR(B47="",NOT(ISNUMBER(E47))),"",IF(OR(D47="Routine",D47="QC",D47="Repeat"),IF(COUNTIFS('Item setup'!$A$8:$A$47,B47)&lt;&gt;1,"n.a.",IF(IF(D47="Routine",COUNTIFS('Item setup'!$A$8:$A$47,B47,'Item setup'!$J$8:$J$47,"&lt;&gt;"),IF(D47="QC",COUNTIFS('Item setup'!$A$8:$A$47,B47,'Item setup'!$K$8:$K$47,"&lt;&gt;"),COUNTIFS('Item setup'!$A$8:$A$47,B47,'Item setup'!$L$8:$L$47,"&lt;&gt;")))=0,"n.a.",E47*IF(D47="Routine",INDEX('Item setup'!$J$8:$J$47,MATCH(B47,'Item setup'!$A$8:$A$47,0)),IF(D47="QC",INDEX('Item setup'!$K$8:$K$47,MATCH(B47,'Item setup'!$A$8:$A$47,0)),INDEX('Item setup'!$L$8:$L$47,MATCH(B47,'Item setup'!$A$8:$A$47,0)))))),""))</x:f>
      </x:c>
      <x:c r="M47" s="15" t="str">
        <x:f>IF(AND(ISNUMBER(F47),ISNUMBER(L47)),F47-L47,"")</x:f>
      </x:c>
      <x:c r="N47" s="15" t="str">
        <x:f>IF(COUNTA(A47:G47)=0,"",IF(OR(A47="",B47="",C47="",D47="",NOT(ISNUMBER(F47))),"Complete entry",IF(OR(NOT(ISNUMBER(A47)),NOT(ISNUMBER(F47)),F47&lt;0),"Invalid date/quantity",IF(COUNTIFS('Item setup'!$A$8:$A$47,B47)&lt;&gt;1,"Check item ID",IF(COUNTIFS('Lot register'!$A$8:$A$107,B47,'Lot register'!$B$8:$B$107,C47)&lt;&gt;1,"Check lot ID",IF(OR(D47="Routine",D47="QC",D47="Repeat"),IF(OR(NOT(ISNUMBER(E47)),E47&lt;0),"Enter work count",IF(NOT(ISNUMBER(J47)),"Enter pack details","Recorded")),IF(NOT(ISNUMBER(J47)),"Enter pack details","Recorded")))))))</x:f>
      </x:c>
      <x:c r="O47" s="15" t="str">
        <x:f>IF(B47="","",IF(COUNTIFS('Item setup'!$A$8:$A$47,B47)&lt;&gt;1,"n.a.",INDEX('Item setup'!$F$8:$F$47,MATCH(B47,'Item setup'!$A$8:$A$47,0))))</x:f>
      </x:c>
    </x:row>
    <x:row r="48" ht="24" customHeight="1">
      <x:c r="A48" s="7"/>
      <x:c r="B48" s="5"/>
      <x:c r="C48" s="5"/>
      <x:c r="D48" s="5"/>
      <x:c r="E48" s="16"/>
      <x:c r="F48" s="16"/>
      <x:c r="G48" s="5"/>
      <x:c r="H48" s="15" t="str">
        <x:f>IF(B48="","",IF(COUNTIFS('Item setup'!$A$8:$A$47,B48)&lt;&gt;1,"n.a.",INDEX('Item setup'!$B$8:$B$47,MATCH(B48,'Item setup'!$A$8:$A$47,0))))</x:f>
      </x:c>
      <x:c r="I48" s="15" t="str">
        <x:f>IF(B48="","",IF(COUNTIFS('Item setup'!$A$8:$A$47,B48)&lt;&gt;1,"n.a.",INDEX('Item setup'!$E$8:$E$47,MATCH(B48,'Item setup'!$A$8:$A$47,0))))</x:f>
      </x:c>
      <x:c r="J48" s="17" t="str">
        <x:f>IF(B48="","",IF(COUNTIFS('Item setup'!$A$8:$A$47,B48)&lt;&gt;1,"n.a.",INDEX('Item setup'!$I$8:$I$47,MATCH(B48,'Item setup'!$A$8:$A$47,0))))</x:f>
      </x:c>
      <x:c r="K48" s="17" t="str">
        <x:f>IF(OR(A48="",B48="",NOT(ISNUMBER(F48))),"",IF(ISNUMBER(J48),F48*J48,"n.a."))</x:f>
      </x:c>
      <x:c r="L48" s="15" t="str">
        <x:f>IF(OR(B48="",NOT(ISNUMBER(E48))),"",IF(OR(D48="Routine",D48="QC",D48="Repeat"),IF(COUNTIFS('Item setup'!$A$8:$A$47,B48)&lt;&gt;1,"n.a.",IF(IF(D48="Routine",COUNTIFS('Item setup'!$A$8:$A$47,B48,'Item setup'!$J$8:$J$47,"&lt;&gt;"),IF(D48="QC",COUNTIFS('Item setup'!$A$8:$A$47,B48,'Item setup'!$K$8:$K$47,"&lt;&gt;"),COUNTIFS('Item setup'!$A$8:$A$47,B48,'Item setup'!$L$8:$L$47,"&lt;&gt;")))=0,"n.a.",E48*IF(D48="Routine",INDEX('Item setup'!$J$8:$J$47,MATCH(B48,'Item setup'!$A$8:$A$47,0)),IF(D48="QC",INDEX('Item setup'!$K$8:$K$47,MATCH(B48,'Item setup'!$A$8:$A$47,0)),INDEX('Item setup'!$L$8:$L$47,MATCH(B48,'Item setup'!$A$8:$A$47,0)))))),""))</x:f>
      </x:c>
      <x:c r="M48" s="15" t="str">
        <x:f>IF(AND(ISNUMBER(F48),ISNUMBER(L48)),F48-L48,"")</x:f>
      </x:c>
      <x:c r="N48" s="15" t="str">
        <x:f>IF(COUNTA(A48:G48)=0,"",IF(OR(A48="",B48="",C48="",D48="",NOT(ISNUMBER(F48))),"Complete entry",IF(OR(NOT(ISNUMBER(A48)),NOT(ISNUMBER(F48)),F48&lt;0),"Invalid date/quantity",IF(COUNTIFS('Item setup'!$A$8:$A$47,B48)&lt;&gt;1,"Check item ID",IF(COUNTIFS('Lot register'!$A$8:$A$107,B48,'Lot register'!$B$8:$B$107,C48)&lt;&gt;1,"Check lot ID",IF(OR(D48="Routine",D48="QC",D48="Repeat"),IF(OR(NOT(ISNUMBER(E48)),E48&lt;0),"Enter work count",IF(NOT(ISNUMBER(J48)),"Enter pack details","Recorded")),IF(NOT(ISNUMBER(J48)),"Enter pack details","Recorded")))))))</x:f>
      </x:c>
      <x:c r="O48" s="15" t="str">
        <x:f>IF(B48="","",IF(COUNTIFS('Item setup'!$A$8:$A$47,B48)&lt;&gt;1,"n.a.",INDEX('Item setup'!$F$8:$F$47,MATCH(B48,'Item setup'!$A$8:$A$47,0))))</x:f>
      </x:c>
    </x:row>
    <x:row r="49" ht="24" customHeight="1">
      <x:c r="A49" s="7"/>
      <x:c r="B49" s="5"/>
      <x:c r="C49" s="5"/>
      <x:c r="D49" s="5"/>
      <x:c r="E49" s="16"/>
      <x:c r="F49" s="16"/>
      <x:c r="G49" s="5"/>
      <x:c r="H49" s="15" t="str">
        <x:f>IF(B49="","",IF(COUNTIFS('Item setup'!$A$8:$A$47,B49)&lt;&gt;1,"n.a.",INDEX('Item setup'!$B$8:$B$47,MATCH(B49,'Item setup'!$A$8:$A$47,0))))</x:f>
      </x:c>
      <x:c r="I49" s="15" t="str">
        <x:f>IF(B49="","",IF(COUNTIFS('Item setup'!$A$8:$A$47,B49)&lt;&gt;1,"n.a.",INDEX('Item setup'!$E$8:$E$47,MATCH(B49,'Item setup'!$A$8:$A$47,0))))</x:f>
      </x:c>
      <x:c r="J49" s="17" t="str">
        <x:f>IF(B49="","",IF(COUNTIFS('Item setup'!$A$8:$A$47,B49)&lt;&gt;1,"n.a.",INDEX('Item setup'!$I$8:$I$47,MATCH(B49,'Item setup'!$A$8:$A$47,0))))</x:f>
      </x:c>
      <x:c r="K49" s="17" t="str">
        <x:f>IF(OR(A49="",B49="",NOT(ISNUMBER(F49))),"",IF(ISNUMBER(J49),F49*J49,"n.a."))</x:f>
      </x:c>
      <x:c r="L49" s="15" t="str">
        <x:f>IF(OR(B49="",NOT(ISNUMBER(E49))),"",IF(OR(D49="Routine",D49="QC",D49="Repeat"),IF(COUNTIFS('Item setup'!$A$8:$A$47,B49)&lt;&gt;1,"n.a.",IF(IF(D49="Routine",COUNTIFS('Item setup'!$A$8:$A$47,B49,'Item setup'!$J$8:$J$47,"&lt;&gt;"),IF(D49="QC",COUNTIFS('Item setup'!$A$8:$A$47,B49,'Item setup'!$K$8:$K$47,"&lt;&gt;"),COUNTIFS('Item setup'!$A$8:$A$47,B49,'Item setup'!$L$8:$L$47,"&lt;&gt;")))=0,"n.a.",E49*IF(D49="Routine",INDEX('Item setup'!$J$8:$J$47,MATCH(B49,'Item setup'!$A$8:$A$47,0)),IF(D49="QC",INDEX('Item setup'!$K$8:$K$47,MATCH(B49,'Item setup'!$A$8:$A$47,0)),INDEX('Item setup'!$L$8:$L$47,MATCH(B49,'Item setup'!$A$8:$A$47,0)))))),""))</x:f>
      </x:c>
      <x:c r="M49" s="15" t="str">
        <x:f>IF(AND(ISNUMBER(F49),ISNUMBER(L49)),F49-L49,"")</x:f>
      </x:c>
      <x:c r="N49" s="15" t="str">
        <x:f>IF(COUNTA(A49:G49)=0,"",IF(OR(A49="",B49="",C49="",D49="",NOT(ISNUMBER(F49))),"Complete entry",IF(OR(NOT(ISNUMBER(A49)),NOT(ISNUMBER(F49)),F49&lt;0),"Invalid date/quantity",IF(COUNTIFS('Item setup'!$A$8:$A$47,B49)&lt;&gt;1,"Check item ID",IF(COUNTIFS('Lot register'!$A$8:$A$107,B49,'Lot register'!$B$8:$B$107,C49)&lt;&gt;1,"Check lot ID",IF(OR(D49="Routine",D49="QC",D49="Repeat"),IF(OR(NOT(ISNUMBER(E49)),E49&lt;0),"Enter work count",IF(NOT(ISNUMBER(J49)),"Enter pack details","Recorded")),IF(NOT(ISNUMBER(J49)),"Enter pack details","Recorded")))))))</x:f>
      </x:c>
      <x:c r="O49" s="15" t="str">
        <x:f>IF(B49="","",IF(COUNTIFS('Item setup'!$A$8:$A$47,B49)&lt;&gt;1,"n.a.",INDEX('Item setup'!$F$8:$F$47,MATCH(B49,'Item setup'!$A$8:$A$47,0))))</x:f>
      </x:c>
    </x:row>
    <x:row r="50" ht="24" customHeight="1">
      <x:c r="A50" s="7"/>
      <x:c r="B50" s="5"/>
      <x:c r="C50" s="5"/>
      <x:c r="D50" s="5"/>
      <x:c r="E50" s="16"/>
      <x:c r="F50" s="16"/>
      <x:c r="G50" s="5"/>
      <x:c r="H50" s="15" t="str">
        <x:f>IF(B50="","",IF(COUNTIFS('Item setup'!$A$8:$A$47,B50)&lt;&gt;1,"n.a.",INDEX('Item setup'!$B$8:$B$47,MATCH(B50,'Item setup'!$A$8:$A$47,0))))</x:f>
      </x:c>
      <x:c r="I50" s="15" t="str">
        <x:f>IF(B50="","",IF(COUNTIFS('Item setup'!$A$8:$A$47,B50)&lt;&gt;1,"n.a.",INDEX('Item setup'!$E$8:$E$47,MATCH(B50,'Item setup'!$A$8:$A$47,0))))</x:f>
      </x:c>
      <x:c r="J50" s="17" t="str">
        <x:f>IF(B50="","",IF(COUNTIFS('Item setup'!$A$8:$A$47,B50)&lt;&gt;1,"n.a.",INDEX('Item setup'!$I$8:$I$47,MATCH(B50,'Item setup'!$A$8:$A$47,0))))</x:f>
      </x:c>
      <x:c r="K50" s="17" t="str">
        <x:f>IF(OR(A50="",B50="",NOT(ISNUMBER(F50))),"",IF(ISNUMBER(J50),F50*J50,"n.a."))</x:f>
      </x:c>
      <x:c r="L50" s="15" t="str">
        <x:f>IF(OR(B50="",NOT(ISNUMBER(E50))),"",IF(OR(D50="Routine",D50="QC",D50="Repeat"),IF(COUNTIFS('Item setup'!$A$8:$A$47,B50)&lt;&gt;1,"n.a.",IF(IF(D50="Routine",COUNTIFS('Item setup'!$A$8:$A$47,B50,'Item setup'!$J$8:$J$47,"&lt;&gt;"),IF(D50="QC",COUNTIFS('Item setup'!$A$8:$A$47,B50,'Item setup'!$K$8:$K$47,"&lt;&gt;"),COUNTIFS('Item setup'!$A$8:$A$47,B50,'Item setup'!$L$8:$L$47,"&lt;&gt;")))=0,"n.a.",E50*IF(D50="Routine",INDEX('Item setup'!$J$8:$J$47,MATCH(B50,'Item setup'!$A$8:$A$47,0)),IF(D50="QC",INDEX('Item setup'!$K$8:$K$47,MATCH(B50,'Item setup'!$A$8:$A$47,0)),INDEX('Item setup'!$L$8:$L$47,MATCH(B50,'Item setup'!$A$8:$A$47,0)))))),""))</x:f>
      </x:c>
      <x:c r="M50" s="15" t="str">
        <x:f>IF(AND(ISNUMBER(F50),ISNUMBER(L50)),F50-L50,"")</x:f>
      </x:c>
      <x:c r="N50" s="15" t="str">
        <x:f>IF(COUNTA(A50:G50)=0,"",IF(OR(A50="",B50="",C50="",D50="",NOT(ISNUMBER(F50))),"Complete entry",IF(OR(NOT(ISNUMBER(A50)),NOT(ISNUMBER(F50)),F50&lt;0),"Invalid date/quantity",IF(COUNTIFS('Item setup'!$A$8:$A$47,B50)&lt;&gt;1,"Check item ID",IF(COUNTIFS('Lot register'!$A$8:$A$107,B50,'Lot register'!$B$8:$B$107,C50)&lt;&gt;1,"Check lot ID",IF(OR(D50="Routine",D50="QC",D50="Repeat"),IF(OR(NOT(ISNUMBER(E50)),E50&lt;0),"Enter work count",IF(NOT(ISNUMBER(J50)),"Enter pack details","Recorded")),IF(NOT(ISNUMBER(J50)),"Enter pack details","Recorded")))))))</x:f>
      </x:c>
      <x:c r="O50" s="15" t="str">
        <x:f>IF(B50="","",IF(COUNTIFS('Item setup'!$A$8:$A$47,B50)&lt;&gt;1,"n.a.",INDEX('Item setup'!$F$8:$F$47,MATCH(B50,'Item setup'!$A$8:$A$47,0))))</x:f>
      </x:c>
    </x:row>
    <x:row r="51" ht="24" customHeight="1">
      <x:c r="A51" s="7"/>
      <x:c r="B51" s="5"/>
      <x:c r="C51" s="5"/>
      <x:c r="D51" s="5"/>
      <x:c r="E51" s="16"/>
      <x:c r="F51" s="16"/>
      <x:c r="G51" s="5"/>
      <x:c r="H51" s="15" t="str">
        <x:f>IF(B51="","",IF(COUNTIFS('Item setup'!$A$8:$A$47,B51)&lt;&gt;1,"n.a.",INDEX('Item setup'!$B$8:$B$47,MATCH(B51,'Item setup'!$A$8:$A$47,0))))</x:f>
      </x:c>
      <x:c r="I51" s="15" t="str">
        <x:f>IF(B51="","",IF(COUNTIFS('Item setup'!$A$8:$A$47,B51)&lt;&gt;1,"n.a.",INDEX('Item setup'!$E$8:$E$47,MATCH(B51,'Item setup'!$A$8:$A$47,0))))</x:f>
      </x:c>
      <x:c r="J51" s="17" t="str">
        <x:f>IF(B51="","",IF(COUNTIFS('Item setup'!$A$8:$A$47,B51)&lt;&gt;1,"n.a.",INDEX('Item setup'!$I$8:$I$47,MATCH(B51,'Item setup'!$A$8:$A$47,0))))</x:f>
      </x:c>
      <x:c r="K51" s="17" t="str">
        <x:f>IF(OR(A51="",B51="",NOT(ISNUMBER(F51))),"",IF(ISNUMBER(J51),F51*J51,"n.a."))</x:f>
      </x:c>
      <x:c r="L51" s="15" t="str">
        <x:f>IF(OR(B51="",NOT(ISNUMBER(E51))),"",IF(OR(D51="Routine",D51="QC",D51="Repeat"),IF(COUNTIFS('Item setup'!$A$8:$A$47,B51)&lt;&gt;1,"n.a.",IF(IF(D51="Routine",COUNTIFS('Item setup'!$A$8:$A$47,B51,'Item setup'!$J$8:$J$47,"&lt;&gt;"),IF(D51="QC",COUNTIFS('Item setup'!$A$8:$A$47,B51,'Item setup'!$K$8:$K$47,"&lt;&gt;"),COUNTIFS('Item setup'!$A$8:$A$47,B51,'Item setup'!$L$8:$L$47,"&lt;&gt;")))=0,"n.a.",E51*IF(D51="Routine",INDEX('Item setup'!$J$8:$J$47,MATCH(B51,'Item setup'!$A$8:$A$47,0)),IF(D51="QC",INDEX('Item setup'!$K$8:$K$47,MATCH(B51,'Item setup'!$A$8:$A$47,0)),INDEX('Item setup'!$L$8:$L$47,MATCH(B51,'Item setup'!$A$8:$A$47,0)))))),""))</x:f>
      </x:c>
      <x:c r="M51" s="15" t="str">
        <x:f>IF(AND(ISNUMBER(F51),ISNUMBER(L51)),F51-L51,"")</x:f>
      </x:c>
      <x:c r="N51" s="15" t="str">
        <x:f>IF(COUNTA(A51:G51)=0,"",IF(OR(A51="",B51="",C51="",D51="",NOT(ISNUMBER(F51))),"Complete entry",IF(OR(NOT(ISNUMBER(A51)),NOT(ISNUMBER(F51)),F51&lt;0),"Invalid date/quantity",IF(COUNTIFS('Item setup'!$A$8:$A$47,B51)&lt;&gt;1,"Check item ID",IF(COUNTIFS('Lot register'!$A$8:$A$107,B51,'Lot register'!$B$8:$B$107,C51)&lt;&gt;1,"Check lot ID",IF(OR(D51="Routine",D51="QC",D51="Repeat"),IF(OR(NOT(ISNUMBER(E51)),E51&lt;0),"Enter work count",IF(NOT(ISNUMBER(J51)),"Enter pack details","Recorded")),IF(NOT(ISNUMBER(J51)),"Enter pack details","Recorded")))))))</x:f>
      </x:c>
      <x:c r="O51" s="15" t="str">
        <x:f>IF(B51="","",IF(COUNTIFS('Item setup'!$A$8:$A$47,B51)&lt;&gt;1,"n.a.",INDEX('Item setup'!$F$8:$F$47,MATCH(B51,'Item setup'!$A$8:$A$47,0))))</x:f>
      </x:c>
    </x:row>
    <x:row r="52" ht="24" customHeight="1">
      <x:c r="A52" s="7"/>
      <x:c r="B52" s="5"/>
      <x:c r="C52" s="5"/>
      <x:c r="D52" s="5"/>
      <x:c r="E52" s="16"/>
      <x:c r="F52" s="16"/>
      <x:c r="G52" s="5"/>
      <x:c r="H52" s="15" t="str">
        <x:f>IF(B52="","",IF(COUNTIFS('Item setup'!$A$8:$A$47,B52)&lt;&gt;1,"n.a.",INDEX('Item setup'!$B$8:$B$47,MATCH(B52,'Item setup'!$A$8:$A$47,0))))</x:f>
      </x:c>
      <x:c r="I52" s="15" t="str">
        <x:f>IF(B52="","",IF(COUNTIFS('Item setup'!$A$8:$A$47,B52)&lt;&gt;1,"n.a.",INDEX('Item setup'!$E$8:$E$47,MATCH(B52,'Item setup'!$A$8:$A$47,0))))</x:f>
      </x:c>
      <x:c r="J52" s="17" t="str">
        <x:f>IF(B52="","",IF(COUNTIFS('Item setup'!$A$8:$A$47,B52)&lt;&gt;1,"n.a.",INDEX('Item setup'!$I$8:$I$47,MATCH(B52,'Item setup'!$A$8:$A$47,0))))</x:f>
      </x:c>
      <x:c r="K52" s="17" t="str">
        <x:f>IF(OR(A52="",B52="",NOT(ISNUMBER(F52))),"",IF(ISNUMBER(J52),F52*J52,"n.a."))</x:f>
      </x:c>
      <x:c r="L52" s="15" t="str">
        <x:f>IF(OR(B52="",NOT(ISNUMBER(E52))),"",IF(OR(D52="Routine",D52="QC",D52="Repeat"),IF(COUNTIFS('Item setup'!$A$8:$A$47,B52)&lt;&gt;1,"n.a.",IF(IF(D52="Routine",COUNTIFS('Item setup'!$A$8:$A$47,B52,'Item setup'!$J$8:$J$47,"&lt;&gt;"),IF(D52="QC",COUNTIFS('Item setup'!$A$8:$A$47,B52,'Item setup'!$K$8:$K$47,"&lt;&gt;"),COUNTIFS('Item setup'!$A$8:$A$47,B52,'Item setup'!$L$8:$L$47,"&lt;&gt;")))=0,"n.a.",E52*IF(D52="Routine",INDEX('Item setup'!$J$8:$J$47,MATCH(B52,'Item setup'!$A$8:$A$47,0)),IF(D52="QC",INDEX('Item setup'!$K$8:$K$47,MATCH(B52,'Item setup'!$A$8:$A$47,0)),INDEX('Item setup'!$L$8:$L$47,MATCH(B52,'Item setup'!$A$8:$A$47,0)))))),""))</x:f>
      </x:c>
      <x:c r="M52" s="15" t="str">
        <x:f>IF(AND(ISNUMBER(F52),ISNUMBER(L52)),F52-L52,"")</x:f>
      </x:c>
      <x:c r="N52" s="15" t="str">
        <x:f>IF(COUNTA(A52:G52)=0,"",IF(OR(A52="",B52="",C52="",D52="",NOT(ISNUMBER(F52))),"Complete entry",IF(OR(NOT(ISNUMBER(A52)),NOT(ISNUMBER(F52)),F52&lt;0),"Invalid date/quantity",IF(COUNTIFS('Item setup'!$A$8:$A$47,B52)&lt;&gt;1,"Check item ID",IF(COUNTIFS('Lot register'!$A$8:$A$107,B52,'Lot register'!$B$8:$B$107,C52)&lt;&gt;1,"Check lot ID",IF(OR(D52="Routine",D52="QC",D52="Repeat"),IF(OR(NOT(ISNUMBER(E52)),E52&lt;0),"Enter work count",IF(NOT(ISNUMBER(J52)),"Enter pack details","Recorded")),IF(NOT(ISNUMBER(J52)),"Enter pack details","Recorded")))))))</x:f>
      </x:c>
      <x:c r="O52" s="15" t="str">
        <x:f>IF(B52="","",IF(COUNTIFS('Item setup'!$A$8:$A$47,B52)&lt;&gt;1,"n.a.",INDEX('Item setup'!$F$8:$F$47,MATCH(B52,'Item setup'!$A$8:$A$47,0))))</x:f>
      </x:c>
    </x:row>
    <x:row r="53" ht="24" customHeight="1">
      <x:c r="A53" s="7"/>
      <x:c r="B53" s="5"/>
      <x:c r="C53" s="5"/>
      <x:c r="D53" s="5"/>
      <x:c r="E53" s="16"/>
      <x:c r="F53" s="16"/>
      <x:c r="G53" s="5"/>
      <x:c r="H53" s="15" t="str">
        <x:f>IF(B53="","",IF(COUNTIFS('Item setup'!$A$8:$A$47,B53)&lt;&gt;1,"n.a.",INDEX('Item setup'!$B$8:$B$47,MATCH(B53,'Item setup'!$A$8:$A$47,0))))</x:f>
      </x:c>
      <x:c r="I53" s="15" t="str">
        <x:f>IF(B53="","",IF(COUNTIFS('Item setup'!$A$8:$A$47,B53)&lt;&gt;1,"n.a.",INDEX('Item setup'!$E$8:$E$47,MATCH(B53,'Item setup'!$A$8:$A$47,0))))</x:f>
      </x:c>
      <x:c r="J53" s="17" t="str">
        <x:f>IF(B53="","",IF(COUNTIFS('Item setup'!$A$8:$A$47,B53)&lt;&gt;1,"n.a.",INDEX('Item setup'!$I$8:$I$47,MATCH(B53,'Item setup'!$A$8:$A$47,0))))</x:f>
      </x:c>
      <x:c r="K53" s="17" t="str">
        <x:f>IF(OR(A53="",B53="",NOT(ISNUMBER(F53))),"",IF(ISNUMBER(J53),F53*J53,"n.a."))</x:f>
      </x:c>
      <x:c r="L53" s="15" t="str">
        <x:f>IF(OR(B53="",NOT(ISNUMBER(E53))),"",IF(OR(D53="Routine",D53="QC",D53="Repeat"),IF(COUNTIFS('Item setup'!$A$8:$A$47,B53)&lt;&gt;1,"n.a.",IF(IF(D53="Routine",COUNTIFS('Item setup'!$A$8:$A$47,B53,'Item setup'!$J$8:$J$47,"&lt;&gt;"),IF(D53="QC",COUNTIFS('Item setup'!$A$8:$A$47,B53,'Item setup'!$K$8:$K$47,"&lt;&gt;"),COUNTIFS('Item setup'!$A$8:$A$47,B53,'Item setup'!$L$8:$L$47,"&lt;&gt;")))=0,"n.a.",E53*IF(D53="Routine",INDEX('Item setup'!$J$8:$J$47,MATCH(B53,'Item setup'!$A$8:$A$47,0)),IF(D53="QC",INDEX('Item setup'!$K$8:$K$47,MATCH(B53,'Item setup'!$A$8:$A$47,0)),INDEX('Item setup'!$L$8:$L$47,MATCH(B53,'Item setup'!$A$8:$A$47,0)))))),""))</x:f>
      </x:c>
      <x:c r="M53" s="15" t="str">
        <x:f>IF(AND(ISNUMBER(F53),ISNUMBER(L53)),F53-L53,"")</x:f>
      </x:c>
      <x:c r="N53" s="15" t="str">
        <x:f>IF(COUNTA(A53:G53)=0,"",IF(OR(A53="",B53="",C53="",D53="",NOT(ISNUMBER(F53))),"Complete entry",IF(OR(NOT(ISNUMBER(A53)),NOT(ISNUMBER(F53)),F53&lt;0),"Invalid date/quantity",IF(COUNTIFS('Item setup'!$A$8:$A$47,B53)&lt;&gt;1,"Check item ID",IF(COUNTIFS('Lot register'!$A$8:$A$107,B53,'Lot register'!$B$8:$B$107,C53)&lt;&gt;1,"Check lot ID",IF(OR(D53="Routine",D53="QC",D53="Repeat"),IF(OR(NOT(ISNUMBER(E53)),E53&lt;0),"Enter work count",IF(NOT(ISNUMBER(J53)),"Enter pack details","Recorded")),IF(NOT(ISNUMBER(J53)),"Enter pack details","Recorded")))))))</x:f>
      </x:c>
      <x:c r="O53" s="15" t="str">
        <x:f>IF(B53="","",IF(COUNTIFS('Item setup'!$A$8:$A$47,B53)&lt;&gt;1,"n.a.",INDEX('Item setup'!$F$8:$F$47,MATCH(B53,'Item setup'!$A$8:$A$47,0))))</x:f>
      </x:c>
    </x:row>
    <x:row r="54" ht="24" customHeight="1">
      <x:c r="A54" s="7"/>
      <x:c r="B54" s="5"/>
      <x:c r="C54" s="5"/>
      <x:c r="D54" s="5"/>
      <x:c r="E54" s="16"/>
      <x:c r="F54" s="16"/>
      <x:c r="G54" s="5"/>
      <x:c r="H54" s="15" t="str">
        <x:f>IF(B54="","",IF(COUNTIFS('Item setup'!$A$8:$A$47,B54)&lt;&gt;1,"n.a.",INDEX('Item setup'!$B$8:$B$47,MATCH(B54,'Item setup'!$A$8:$A$47,0))))</x:f>
      </x:c>
      <x:c r="I54" s="15" t="str">
        <x:f>IF(B54="","",IF(COUNTIFS('Item setup'!$A$8:$A$47,B54)&lt;&gt;1,"n.a.",INDEX('Item setup'!$E$8:$E$47,MATCH(B54,'Item setup'!$A$8:$A$47,0))))</x:f>
      </x:c>
      <x:c r="J54" s="17" t="str">
        <x:f>IF(B54="","",IF(COUNTIFS('Item setup'!$A$8:$A$47,B54)&lt;&gt;1,"n.a.",INDEX('Item setup'!$I$8:$I$47,MATCH(B54,'Item setup'!$A$8:$A$47,0))))</x:f>
      </x:c>
      <x:c r="K54" s="17" t="str">
        <x:f>IF(OR(A54="",B54="",NOT(ISNUMBER(F54))),"",IF(ISNUMBER(J54),F54*J54,"n.a."))</x:f>
      </x:c>
      <x:c r="L54" s="15" t="str">
        <x:f>IF(OR(B54="",NOT(ISNUMBER(E54))),"",IF(OR(D54="Routine",D54="QC",D54="Repeat"),IF(COUNTIFS('Item setup'!$A$8:$A$47,B54)&lt;&gt;1,"n.a.",IF(IF(D54="Routine",COUNTIFS('Item setup'!$A$8:$A$47,B54,'Item setup'!$J$8:$J$47,"&lt;&gt;"),IF(D54="QC",COUNTIFS('Item setup'!$A$8:$A$47,B54,'Item setup'!$K$8:$K$47,"&lt;&gt;"),COUNTIFS('Item setup'!$A$8:$A$47,B54,'Item setup'!$L$8:$L$47,"&lt;&gt;")))=0,"n.a.",E54*IF(D54="Routine",INDEX('Item setup'!$J$8:$J$47,MATCH(B54,'Item setup'!$A$8:$A$47,0)),IF(D54="QC",INDEX('Item setup'!$K$8:$K$47,MATCH(B54,'Item setup'!$A$8:$A$47,0)),INDEX('Item setup'!$L$8:$L$47,MATCH(B54,'Item setup'!$A$8:$A$47,0)))))),""))</x:f>
      </x:c>
      <x:c r="M54" s="15" t="str">
        <x:f>IF(AND(ISNUMBER(F54),ISNUMBER(L54)),F54-L54,"")</x:f>
      </x:c>
      <x:c r="N54" s="15" t="str">
        <x:f>IF(COUNTA(A54:G54)=0,"",IF(OR(A54="",B54="",C54="",D54="",NOT(ISNUMBER(F54))),"Complete entry",IF(OR(NOT(ISNUMBER(A54)),NOT(ISNUMBER(F54)),F54&lt;0),"Invalid date/quantity",IF(COUNTIFS('Item setup'!$A$8:$A$47,B54)&lt;&gt;1,"Check item ID",IF(COUNTIFS('Lot register'!$A$8:$A$107,B54,'Lot register'!$B$8:$B$107,C54)&lt;&gt;1,"Check lot ID",IF(OR(D54="Routine",D54="QC",D54="Repeat"),IF(OR(NOT(ISNUMBER(E54)),E54&lt;0),"Enter work count",IF(NOT(ISNUMBER(J54)),"Enter pack details","Recorded")),IF(NOT(ISNUMBER(J54)),"Enter pack details","Recorded")))))))</x:f>
      </x:c>
      <x:c r="O54" s="15" t="str">
        <x:f>IF(B54="","",IF(COUNTIFS('Item setup'!$A$8:$A$47,B54)&lt;&gt;1,"n.a.",INDEX('Item setup'!$F$8:$F$47,MATCH(B54,'Item setup'!$A$8:$A$47,0))))</x:f>
      </x:c>
    </x:row>
    <x:row r="55" ht="24" customHeight="1">
      <x:c r="A55" s="7"/>
      <x:c r="B55" s="5"/>
      <x:c r="C55" s="5"/>
      <x:c r="D55" s="5"/>
      <x:c r="E55" s="16"/>
      <x:c r="F55" s="16"/>
      <x:c r="G55" s="5"/>
      <x:c r="H55" s="15" t="str">
        <x:f>IF(B55="","",IF(COUNTIFS('Item setup'!$A$8:$A$47,B55)&lt;&gt;1,"n.a.",INDEX('Item setup'!$B$8:$B$47,MATCH(B55,'Item setup'!$A$8:$A$47,0))))</x:f>
      </x:c>
      <x:c r="I55" s="15" t="str">
        <x:f>IF(B55="","",IF(COUNTIFS('Item setup'!$A$8:$A$47,B55)&lt;&gt;1,"n.a.",INDEX('Item setup'!$E$8:$E$47,MATCH(B55,'Item setup'!$A$8:$A$47,0))))</x:f>
      </x:c>
      <x:c r="J55" s="17" t="str">
        <x:f>IF(B55="","",IF(COUNTIFS('Item setup'!$A$8:$A$47,B55)&lt;&gt;1,"n.a.",INDEX('Item setup'!$I$8:$I$47,MATCH(B55,'Item setup'!$A$8:$A$47,0))))</x:f>
      </x:c>
      <x:c r="K55" s="17" t="str">
        <x:f>IF(OR(A55="",B55="",NOT(ISNUMBER(F55))),"",IF(ISNUMBER(J55),F55*J55,"n.a."))</x:f>
      </x:c>
      <x:c r="L55" s="15" t="str">
        <x:f>IF(OR(B55="",NOT(ISNUMBER(E55))),"",IF(OR(D55="Routine",D55="QC",D55="Repeat"),IF(COUNTIFS('Item setup'!$A$8:$A$47,B55)&lt;&gt;1,"n.a.",IF(IF(D55="Routine",COUNTIFS('Item setup'!$A$8:$A$47,B55,'Item setup'!$J$8:$J$47,"&lt;&gt;"),IF(D55="QC",COUNTIFS('Item setup'!$A$8:$A$47,B55,'Item setup'!$K$8:$K$47,"&lt;&gt;"),COUNTIFS('Item setup'!$A$8:$A$47,B55,'Item setup'!$L$8:$L$47,"&lt;&gt;")))=0,"n.a.",E55*IF(D55="Routine",INDEX('Item setup'!$J$8:$J$47,MATCH(B55,'Item setup'!$A$8:$A$47,0)),IF(D55="QC",INDEX('Item setup'!$K$8:$K$47,MATCH(B55,'Item setup'!$A$8:$A$47,0)),INDEX('Item setup'!$L$8:$L$47,MATCH(B55,'Item setup'!$A$8:$A$47,0)))))),""))</x:f>
      </x:c>
      <x:c r="M55" s="15" t="str">
        <x:f>IF(AND(ISNUMBER(F55),ISNUMBER(L55)),F55-L55,"")</x:f>
      </x:c>
      <x:c r="N55" s="15" t="str">
        <x:f>IF(COUNTA(A55:G55)=0,"",IF(OR(A55="",B55="",C55="",D55="",NOT(ISNUMBER(F55))),"Complete entry",IF(OR(NOT(ISNUMBER(A55)),NOT(ISNUMBER(F55)),F55&lt;0),"Invalid date/quantity",IF(COUNTIFS('Item setup'!$A$8:$A$47,B55)&lt;&gt;1,"Check item ID",IF(COUNTIFS('Lot register'!$A$8:$A$107,B55,'Lot register'!$B$8:$B$107,C55)&lt;&gt;1,"Check lot ID",IF(OR(D55="Routine",D55="QC",D55="Repeat"),IF(OR(NOT(ISNUMBER(E55)),E55&lt;0),"Enter work count",IF(NOT(ISNUMBER(J55)),"Enter pack details","Recorded")),IF(NOT(ISNUMBER(J55)),"Enter pack details","Recorded")))))))</x:f>
      </x:c>
      <x:c r="O55" s="15" t="str">
        <x:f>IF(B55="","",IF(COUNTIFS('Item setup'!$A$8:$A$47,B55)&lt;&gt;1,"n.a.",INDEX('Item setup'!$F$8:$F$47,MATCH(B55,'Item setup'!$A$8:$A$47,0))))</x:f>
      </x:c>
    </x:row>
    <x:row r="56" ht="24" customHeight="1">
      <x:c r="A56" s="7"/>
      <x:c r="B56" s="5"/>
      <x:c r="C56" s="5"/>
      <x:c r="D56" s="5"/>
      <x:c r="E56" s="16"/>
      <x:c r="F56" s="16"/>
      <x:c r="G56" s="5"/>
      <x:c r="H56" s="15" t="str">
        <x:f>IF(B56="","",IF(COUNTIFS('Item setup'!$A$8:$A$47,B56)&lt;&gt;1,"n.a.",INDEX('Item setup'!$B$8:$B$47,MATCH(B56,'Item setup'!$A$8:$A$47,0))))</x:f>
      </x:c>
      <x:c r="I56" s="15" t="str">
        <x:f>IF(B56="","",IF(COUNTIFS('Item setup'!$A$8:$A$47,B56)&lt;&gt;1,"n.a.",INDEX('Item setup'!$E$8:$E$47,MATCH(B56,'Item setup'!$A$8:$A$47,0))))</x:f>
      </x:c>
      <x:c r="J56" s="17" t="str">
        <x:f>IF(B56="","",IF(COUNTIFS('Item setup'!$A$8:$A$47,B56)&lt;&gt;1,"n.a.",INDEX('Item setup'!$I$8:$I$47,MATCH(B56,'Item setup'!$A$8:$A$47,0))))</x:f>
      </x:c>
      <x:c r="K56" s="17" t="str">
        <x:f>IF(OR(A56="",B56="",NOT(ISNUMBER(F56))),"",IF(ISNUMBER(J56),F56*J56,"n.a."))</x:f>
      </x:c>
      <x:c r="L56" s="15" t="str">
        <x:f>IF(OR(B56="",NOT(ISNUMBER(E56))),"",IF(OR(D56="Routine",D56="QC",D56="Repeat"),IF(COUNTIFS('Item setup'!$A$8:$A$47,B56)&lt;&gt;1,"n.a.",IF(IF(D56="Routine",COUNTIFS('Item setup'!$A$8:$A$47,B56,'Item setup'!$J$8:$J$47,"&lt;&gt;"),IF(D56="QC",COUNTIFS('Item setup'!$A$8:$A$47,B56,'Item setup'!$K$8:$K$47,"&lt;&gt;"),COUNTIFS('Item setup'!$A$8:$A$47,B56,'Item setup'!$L$8:$L$47,"&lt;&gt;")))=0,"n.a.",E56*IF(D56="Routine",INDEX('Item setup'!$J$8:$J$47,MATCH(B56,'Item setup'!$A$8:$A$47,0)),IF(D56="QC",INDEX('Item setup'!$K$8:$K$47,MATCH(B56,'Item setup'!$A$8:$A$47,0)),INDEX('Item setup'!$L$8:$L$47,MATCH(B56,'Item setup'!$A$8:$A$47,0)))))),""))</x:f>
      </x:c>
      <x:c r="M56" s="15" t="str">
        <x:f>IF(AND(ISNUMBER(F56),ISNUMBER(L56)),F56-L56,"")</x:f>
      </x:c>
      <x:c r="N56" s="15" t="str">
        <x:f>IF(COUNTA(A56:G56)=0,"",IF(OR(A56="",B56="",C56="",D56="",NOT(ISNUMBER(F56))),"Complete entry",IF(OR(NOT(ISNUMBER(A56)),NOT(ISNUMBER(F56)),F56&lt;0),"Invalid date/quantity",IF(COUNTIFS('Item setup'!$A$8:$A$47,B56)&lt;&gt;1,"Check item ID",IF(COUNTIFS('Lot register'!$A$8:$A$107,B56,'Lot register'!$B$8:$B$107,C56)&lt;&gt;1,"Check lot ID",IF(OR(D56="Routine",D56="QC",D56="Repeat"),IF(OR(NOT(ISNUMBER(E56)),E56&lt;0),"Enter work count",IF(NOT(ISNUMBER(J56)),"Enter pack details","Recorded")),IF(NOT(ISNUMBER(J56)),"Enter pack details","Recorded")))))))</x:f>
      </x:c>
      <x:c r="O56" s="15" t="str">
        <x:f>IF(B56="","",IF(COUNTIFS('Item setup'!$A$8:$A$47,B56)&lt;&gt;1,"n.a.",INDEX('Item setup'!$F$8:$F$47,MATCH(B56,'Item setup'!$A$8:$A$47,0))))</x:f>
      </x:c>
    </x:row>
    <x:row r="57" ht="24" customHeight="1">
      <x:c r="A57" s="7"/>
      <x:c r="B57" s="5"/>
      <x:c r="C57" s="5"/>
      <x:c r="D57" s="5"/>
      <x:c r="E57" s="16"/>
      <x:c r="F57" s="16"/>
      <x:c r="G57" s="5"/>
      <x:c r="H57" s="15" t="str">
        <x:f>IF(B57="","",IF(COUNTIFS('Item setup'!$A$8:$A$47,B57)&lt;&gt;1,"n.a.",INDEX('Item setup'!$B$8:$B$47,MATCH(B57,'Item setup'!$A$8:$A$47,0))))</x:f>
      </x:c>
      <x:c r="I57" s="15" t="str">
        <x:f>IF(B57="","",IF(COUNTIFS('Item setup'!$A$8:$A$47,B57)&lt;&gt;1,"n.a.",INDEX('Item setup'!$E$8:$E$47,MATCH(B57,'Item setup'!$A$8:$A$47,0))))</x:f>
      </x:c>
      <x:c r="J57" s="17" t="str">
        <x:f>IF(B57="","",IF(COUNTIFS('Item setup'!$A$8:$A$47,B57)&lt;&gt;1,"n.a.",INDEX('Item setup'!$I$8:$I$47,MATCH(B57,'Item setup'!$A$8:$A$47,0))))</x:f>
      </x:c>
      <x:c r="K57" s="17" t="str">
        <x:f>IF(OR(A57="",B57="",NOT(ISNUMBER(F57))),"",IF(ISNUMBER(J57),F57*J57,"n.a."))</x:f>
      </x:c>
      <x:c r="L57" s="15" t="str">
        <x:f>IF(OR(B57="",NOT(ISNUMBER(E57))),"",IF(OR(D57="Routine",D57="QC",D57="Repeat"),IF(COUNTIFS('Item setup'!$A$8:$A$47,B57)&lt;&gt;1,"n.a.",IF(IF(D57="Routine",COUNTIFS('Item setup'!$A$8:$A$47,B57,'Item setup'!$J$8:$J$47,"&lt;&gt;"),IF(D57="QC",COUNTIFS('Item setup'!$A$8:$A$47,B57,'Item setup'!$K$8:$K$47,"&lt;&gt;"),COUNTIFS('Item setup'!$A$8:$A$47,B57,'Item setup'!$L$8:$L$47,"&lt;&gt;")))=0,"n.a.",E57*IF(D57="Routine",INDEX('Item setup'!$J$8:$J$47,MATCH(B57,'Item setup'!$A$8:$A$47,0)),IF(D57="QC",INDEX('Item setup'!$K$8:$K$47,MATCH(B57,'Item setup'!$A$8:$A$47,0)),INDEX('Item setup'!$L$8:$L$47,MATCH(B57,'Item setup'!$A$8:$A$47,0)))))),""))</x:f>
      </x:c>
      <x:c r="M57" s="15" t="str">
        <x:f>IF(AND(ISNUMBER(F57),ISNUMBER(L57)),F57-L57,"")</x:f>
      </x:c>
      <x:c r="N57" s="15" t="str">
        <x:f>IF(COUNTA(A57:G57)=0,"",IF(OR(A57="",B57="",C57="",D57="",NOT(ISNUMBER(F57))),"Complete entry",IF(OR(NOT(ISNUMBER(A57)),NOT(ISNUMBER(F57)),F57&lt;0),"Invalid date/quantity",IF(COUNTIFS('Item setup'!$A$8:$A$47,B57)&lt;&gt;1,"Check item ID",IF(COUNTIFS('Lot register'!$A$8:$A$107,B57,'Lot register'!$B$8:$B$107,C57)&lt;&gt;1,"Check lot ID",IF(OR(D57="Routine",D57="QC",D57="Repeat"),IF(OR(NOT(ISNUMBER(E57)),E57&lt;0),"Enter work count",IF(NOT(ISNUMBER(J57)),"Enter pack details","Recorded")),IF(NOT(ISNUMBER(J57)),"Enter pack details","Recorded")))))))</x:f>
      </x:c>
      <x:c r="O57" s="15" t="str">
        <x:f>IF(B57="","",IF(COUNTIFS('Item setup'!$A$8:$A$47,B57)&lt;&gt;1,"n.a.",INDEX('Item setup'!$F$8:$F$47,MATCH(B57,'Item setup'!$A$8:$A$47,0))))</x:f>
      </x:c>
    </x:row>
    <x:row r="58" ht="24" customHeight="1">
      <x:c r="A58" s="7"/>
      <x:c r="B58" s="5"/>
      <x:c r="C58" s="5"/>
      <x:c r="D58" s="5"/>
      <x:c r="E58" s="16"/>
      <x:c r="F58" s="16"/>
      <x:c r="G58" s="5"/>
      <x:c r="H58" s="15" t="str">
        <x:f>IF(B58="","",IF(COUNTIFS('Item setup'!$A$8:$A$47,B58)&lt;&gt;1,"n.a.",INDEX('Item setup'!$B$8:$B$47,MATCH(B58,'Item setup'!$A$8:$A$47,0))))</x:f>
      </x:c>
      <x:c r="I58" s="15" t="str">
        <x:f>IF(B58="","",IF(COUNTIFS('Item setup'!$A$8:$A$47,B58)&lt;&gt;1,"n.a.",INDEX('Item setup'!$E$8:$E$47,MATCH(B58,'Item setup'!$A$8:$A$47,0))))</x:f>
      </x:c>
      <x:c r="J58" s="17" t="str">
        <x:f>IF(B58="","",IF(COUNTIFS('Item setup'!$A$8:$A$47,B58)&lt;&gt;1,"n.a.",INDEX('Item setup'!$I$8:$I$47,MATCH(B58,'Item setup'!$A$8:$A$47,0))))</x:f>
      </x:c>
      <x:c r="K58" s="17" t="str">
        <x:f>IF(OR(A58="",B58="",NOT(ISNUMBER(F58))),"",IF(ISNUMBER(J58),F58*J58,"n.a."))</x:f>
      </x:c>
      <x:c r="L58" s="15" t="str">
        <x:f>IF(OR(B58="",NOT(ISNUMBER(E58))),"",IF(OR(D58="Routine",D58="QC",D58="Repeat"),IF(COUNTIFS('Item setup'!$A$8:$A$47,B58)&lt;&gt;1,"n.a.",IF(IF(D58="Routine",COUNTIFS('Item setup'!$A$8:$A$47,B58,'Item setup'!$J$8:$J$47,"&lt;&gt;"),IF(D58="QC",COUNTIFS('Item setup'!$A$8:$A$47,B58,'Item setup'!$K$8:$K$47,"&lt;&gt;"),COUNTIFS('Item setup'!$A$8:$A$47,B58,'Item setup'!$L$8:$L$47,"&lt;&gt;")))=0,"n.a.",E58*IF(D58="Routine",INDEX('Item setup'!$J$8:$J$47,MATCH(B58,'Item setup'!$A$8:$A$47,0)),IF(D58="QC",INDEX('Item setup'!$K$8:$K$47,MATCH(B58,'Item setup'!$A$8:$A$47,0)),INDEX('Item setup'!$L$8:$L$47,MATCH(B58,'Item setup'!$A$8:$A$47,0)))))),""))</x:f>
      </x:c>
      <x:c r="M58" s="15" t="str">
        <x:f>IF(AND(ISNUMBER(F58),ISNUMBER(L58)),F58-L58,"")</x:f>
      </x:c>
      <x:c r="N58" s="15" t="str">
        <x:f>IF(COUNTA(A58:G58)=0,"",IF(OR(A58="",B58="",C58="",D58="",NOT(ISNUMBER(F58))),"Complete entry",IF(OR(NOT(ISNUMBER(A58)),NOT(ISNUMBER(F58)),F58&lt;0),"Invalid date/quantity",IF(COUNTIFS('Item setup'!$A$8:$A$47,B58)&lt;&gt;1,"Check item ID",IF(COUNTIFS('Lot register'!$A$8:$A$107,B58,'Lot register'!$B$8:$B$107,C58)&lt;&gt;1,"Check lot ID",IF(OR(D58="Routine",D58="QC",D58="Repeat"),IF(OR(NOT(ISNUMBER(E58)),E58&lt;0),"Enter work count",IF(NOT(ISNUMBER(J58)),"Enter pack details","Recorded")),IF(NOT(ISNUMBER(J58)),"Enter pack details","Recorded")))))))</x:f>
      </x:c>
      <x:c r="O58" s="15" t="str">
        <x:f>IF(B58="","",IF(COUNTIFS('Item setup'!$A$8:$A$47,B58)&lt;&gt;1,"n.a.",INDEX('Item setup'!$F$8:$F$47,MATCH(B58,'Item setup'!$A$8:$A$47,0))))</x:f>
      </x:c>
    </x:row>
    <x:row r="59" ht="24" customHeight="1">
      <x:c r="A59" s="7"/>
      <x:c r="B59" s="5"/>
      <x:c r="C59" s="5"/>
      <x:c r="D59" s="5"/>
      <x:c r="E59" s="16"/>
      <x:c r="F59" s="16"/>
      <x:c r="G59" s="5"/>
      <x:c r="H59" s="15" t="str">
        <x:f>IF(B59="","",IF(COUNTIFS('Item setup'!$A$8:$A$47,B59)&lt;&gt;1,"n.a.",INDEX('Item setup'!$B$8:$B$47,MATCH(B59,'Item setup'!$A$8:$A$47,0))))</x:f>
      </x:c>
      <x:c r="I59" s="15" t="str">
        <x:f>IF(B59="","",IF(COUNTIFS('Item setup'!$A$8:$A$47,B59)&lt;&gt;1,"n.a.",INDEX('Item setup'!$E$8:$E$47,MATCH(B59,'Item setup'!$A$8:$A$47,0))))</x:f>
      </x:c>
      <x:c r="J59" s="17" t="str">
        <x:f>IF(B59="","",IF(COUNTIFS('Item setup'!$A$8:$A$47,B59)&lt;&gt;1,"n.a.",INDEX('Item setup'!$I$8:$I$47,MATCH(B59,'Item setup'!$A$8:$A$47,0))))</x:f>
      </x:c>
      <x:c r="K59" s="17" t="str">
        <x:f>IF(OR(A59="",B59="",NOT(ISNUMBER(F59))),"",IF(ISNUMBER(J59),F59*J59,"n.a."))</x:f>
      </x:c>
      <x:c r="L59" s="15" t="str">
        <x:f>IF(OR(B59="",NOT(ISNUMBER(E59))),"",IF(OR(D59="Routine",D59="QC",D59="Repeat"),IF(COUNTIFS('Item setup'!$A$8:$A$47,B59)&lt;&gt;1,"n.a.",IF(IF(D59="Routine",COUNTIFS('Item setup'!$A$8:$A$47,B59,'Item setup'!$J$8:$J$47,"&lt;&gt;"),IF(D59="QC",COUNTIFS('Item setup'!$A$8:$A$47,B59,'Item setup'!$K$8:$K$47,"&lt;&gt;"),COUNTIFS('Item setup'!$A$8:$A$47,B59,'Item setup'!$L$8:$L$47,"&lt;&gt;")))=0,"n.a.",E59*IF(D59="Routine",INDEX('Item setup'!$J$8:$J$47,MATCH(B59,'Item setup'!$A$8:$A$47,0)),IF(D59="QC",INDEX('Item setup'!$K$8:$K$47,MATCH(B59,'Item setup'!$A$8:$A$47,0)),INDEX('Item setup'!$L$8:$L$47,MATCH(B59,'Item setup'!$A$8:$A$47,0)))))),""))</x:f>
      </x:c>
      <x:c r="M59" s="15" t="str">
        <x:f>IF(AND(ISNUMBER(F59),ISNUMBER(L59)),F59-L59,"")</x:f>
      </x:c>
      <x:c r="N59" s="15" t="str">
        <x:f>IF(COUNTA(A59:G59)=0,"",IF(OR(A59="",B59="",C59="",D59="",NOT(ISNUMBER(F59))),"Complete entry",IF(OR(NOT(ISNUMBER(A59)),NOT(ISNUMBER(F59)),F59&lt;0),"Invalid date/quantity",IF(COUNTIFS('Item setup'!$A$8:$A$47,B59)&lt;&gt;1,"Check item ID",IF(COUNTIFS('Lot register'!$A$8:$A$107,B59,'Lot register'!$B$8:$B$107,C59)&lt;&gt;1,"Check lot ID",IF(OR(D59="Routine",D59="QC",D59="Repeat"),IF(OR(NOT(ISNUMBER(E59)),E59&lt;0),"Enter work count",IF(NOT(ISNUMBER(J59)),"Enter pack details","Recorded")),IF(NOT(ISNUMBER(J59)),"Enter pack details","Recorded")))))))</x:f>
      </x:c>
      <x:c r="O59" s="15" t="str">
        <x:f>IF(B59="","",IF(COUNTIFS('Item setup'!$A$8:$A$47,B59)&lt;&gt;1,"n.a.",INDEX('Item setup'!$F$8:$F$47,MATCH(B59,'Item setup'!$A$8:$A$47,0))))</x:f>
      </x:c>
    </x:row>
    <x:row r="60" ht="24" customHeight="1">
      <x:c r="A60" s="7"/>
      <x:c r="B60" s="5"/>
      <x:c r="C60" s="5"/>
      <x:c r="D60" s="5"/>
      <x:c r="E60" s="16"/>
      <x:c r="F60" s="16"/>
      <x:c r="G60" s="5"/>
      <x:c r="H60" s="15" t="str">
        <x:f>IF(B60="","",IF(COUNTIFS('Item setup'!$A$8:$A$47,B60)&lt;&gt;1,"n.a.",INDEX('Item setup'!$B$8:$B$47,MATCH(B60,'Item setup'!$A$8:$A$47,0))))</x:f>
      </x:c>
      <x:c r="I60" s="15" t="str">
        <x:f>IF(B60="","",IF(COUNTIFS('Item setup'!$A$8:$A$47,B60)&lt;&gt;1,"n.a.",INDEX('Item setup'!$E$8:$E$47,MATCH(B60,'Item setup'!$A$8:$A$47,0))))</x:f>
      </x:c>
      <x:c r="J60" s="17" t="str">
        <x:f>IF(B60="","",IF(COUNTIFS('Item setup'!$A$8:$A$47,B60)&lt;&gt;1,"n.a.",INDEX('Item setup'!$I$8:$I$47,MATCH(B60,'Item setup'!$A$8:$A$47,0))))</x:f>
      </x:c>
      <x:c r="K60" s="17" t="str">
        <x:f>IF(OR(A60="",B60="",NOT(ISNUMBER(F60))),"",IF(ISNUMBER(J60),F60*J60,"n.a."))</x:f>
      </x:c>
      <x:c r="L60" s="15" t="str">
        <x:f>IF(OR(B60="",NOT(ISNUMBER(E60))),"",IF(OR(D60="Routine",D60="QC",D60="Repeat"),IF(COUNTIFS('Item setup'!$A$8:$A$47,B60)&lt;&gt;1,"n.a.",IF(IF(D60="Routine",COUNTIFS('Item setup'!$A$8:$A$47,B60,'Item setup'!$J$8:$J$47,"&lt;&gt;"),IF(D60="QC",COUNTIFS('Item setup'!$A$8:$A$47,B60,'Item setup'!$K$8:$K$47,"&lt;&gt;"),COUNTIFS('Item setup'!$A$8:$A$47,B60,'Item setup'!$L$8:$L$47,"&lt;&gt;")))=0,"n.a.",E60*IF(D60="Routine",INDEX('Item setup'!$J$8:$J$47,MATCH(B60,'Item setup'!$A$8:$A$47,0)),IF(D60="QC",INDEX('Item setup'!$K$8:$K$47,MATCH(B60,'Item setup'!$A$8:$A$47,0)),INDEX('Item setup'!$L$8:$L$47,MATCH(B60,'Item setup'!$A$8:$A$47,0)))))),""))</x:f>
      </x:c>
      <x:c r="M60" s="15" t="str">
        <x:f>IF(AND(ISNUMBER(F60),ISNUMBER(L60)),F60-L60,"")</x:f>
      </x:c>
      <x:c r="N60" s="15" t="str">
        <x:f>IF(COUNTA(A60:G60)=0,"",IF(OR(A60="",B60="",C60="",D60="",NOT(ISNUMBER(F60))),"Complete entry",IF(OR(NOT(ISNUMBER(A60)),NOT(ISNUMBER(F60)),F60&lt;0),"Invalid date/quantity",IF(COUNTIFS('Item setup'!$A$8:$A$47,B60)&lt;&gt;1,"Check item ID",IF(COUNTIFS('Lot register'!$A$8:$A$107,B60,'Lot register'!$B$8:$B$107,C60)&lt;&gt;1,"Check lot ID",IF(OR(D60="Routine",D60="QC",D60="Repeat"),IF(OR(NOT(ISNUMBER(E60)),E60&lt;0),"Enter work count",IF(NOT(ISNUMBER(J60)),"Enter pack details","Recorded")),IF(NOT(ISNUMBER(J60)),"Enter pack details","Recorded")))))))</x:f>
      </x:c>
      <x:c r="O60" s="15" t="str">
        <x:f>IF(B60="","",IF(COUNTIFS('Item setup'!$A$8:$A$47,B60)&lt;&gt;1,"n.a.",INDEX('Item setup'!$F$8:$F$47,MATCH(B60,'Item setup'!$A$8:$A$47,0))))</x:f>
      </x:c>
    </x:row>
    <x:row r="61" ht="24" customHeight="1">
      <x:c r="A61" s="7"/>
      <x:c r="B61" s="5"/>
      <x:c r="C61" s="5"/>
      <x:c r="D61" s="5"/>
      <x:c r="E61" s="16"/>
      <x:c r="F61" s="16"/>
      <x:c r="G61" s="5"/>
      <x:c r="H61" s="15" t="str">
        <x:f>IF(B61="","",IF(COUNTIFS('Item setup'!$A$8:$A$47,B61)&lt;&gt;1,"n.a.",INDEX('Item setup'!$B$8:$B$47,MATCH(B61,'Item setup'!$A$8:$A$47,0))))</x:f>
      </x:c>
      <x:c r="I61" s="15" t="str">
        <x:f>IF(B61="","",IF(COUNTIFS('Item setup'!$A$8:$A$47,B61)&lt;&gt;1,"n.a.",INDEX('Item setup'!$E$8:$E$47,MATCH(B61,'Item setup'!$A$8:$A$47,0))))</x:f>
      </x:c>
      <x:c r="J61" s="17" t="str">
        <x:f>IF(B61="","",IF(COUNTIFS('Item setup'!$A$8:$A$47,B61)&lt;&gt;1,"n.a.",INDEX('Item setup'!$I$8:$I$47,MATCH(B61,'Item setup'!$A$8:$A$47,0))))</x:f>
      </x:c>
      <x:c r="K61" s="17" t="str">
        <x:f>IF(OR(A61="",B61="",NOT(ISNUMBER(F61))),"",IF(ISNUMBER(J61),F61*J61,"n.a."))</x:f>
      </x:c>
      <x:c r="L61" s="15" t="str">
        <x:f>IF(OR(B61="",NOT(ISNUMBER(E61))),"",IF(OR(D61="Routine",D61="QC",D61="Repeat"),IF(COUNTIFS('Item setup'!$A$8:$A$47,B61)&lt;&gt;1,"n.a.",IF(IF(D61="Routine",COUNTIFS('Item setup'!$A$8:$A$47,B61,'Item setup'!$J$8:$J$47,"&lt;&gt;"),IF(D61="QC",COUNTIFS('Item setup'!$A$8:$A$47,B61,'Item setup'!$K$8:$K$47,"&lt;&gt;"),COUNTIFS('Item setup'!$A$8:$A$47,B61,'Item setup'!$L$8:$L$47,"&lt;&gt;")))=0,"n.a.",E61*IF(D61="Routine",INDEX('Item setup'!$J$8:$J$47,MATCH(B61,'Item setup'!$A$8:$A$47,0)),IF(D61="QC",INDEX('Item setup'!$K$8:$K$47,MATCH(B61,'Item setup'!$A$8:$A$47,0)),INDEX('Item setup'!$L$8:$L$47,MATCH(B61,'Item setup'!$A$8:$A$47,0)))))),""))</x:f>
      </x:c>
      <x:c r="M61" s="15" t="str">
        <x:f>IF(AND(ISNUMBER(F61),ISNUMBER(L61)),F61-L61,"")</x:f>
      </x:c>
      <x:c r="N61" s="15" t="str">
        <x:f>IF(COUNTA(A61:G61)=0,"",IF(OR(A61="",B61="",C61="",D61="",NOT(ISNUMBER(F61))),"Complete entry",IF(OR(NOT(ISNUMBER(A61)),NOT(ISNUMBER(F61)),F61&lt;0),"Invalid date/quantity",IF(COUNTIFS('Item setup'!$A$8:$A$47,B61)&lt;&gt;1,"Check item ID",IF(COUNTIFS('Lot register'!$A$8:$A$107,B61,'Lot register'!$B$8:$B$107,C61)&lt;&gt;1,"Check lot ID",IF(OR(D61="Routine",D61="QC",D61="Repeat"),IF(OR(NOT(ISNUMBER(E61)),E61&lt;0),"Enter work count",IF(NOT(ISNUMBER(J61)),"Enter pack details","Recorded")),IF(NOT(ISNUMBER(J61)),"Enter pack details","Recorded")))))))</x:f>
      </x:c>
      <x:c r="O61" s="15" t="str">
        <x:f>IF(B61="","",IF(COUNTIFS('Item setup'!$A$8:$A$47,B61)&lt;&gt;1,"n.a.",INDEX('Item setup'!$F$8:$F$47,MATCH(B61,'Item setup'!$A$8:$A$47,0))))</x:f>
      </x:c>
    </x:row>
    <x:row r="62" ht="24" customHeight="1">
      <x:c r="A62" s="7"/>
      <x:c r="B62" s="5"/>
      <x:c r="C62" s="5"/>
      <x:c r="D62" s="5"/>
      <x:c r="E62" s="16"/>
      <x:c r="F62" s="16"/>
      <x:c r="G62" s="5"/>
      <x:c r="H62" s="15" t="str">
        <x:f>IF(B62="","",IF(COUNTIFS('Item setup'!$A$8:$A$47,B62)&lt;&gt;1,"n.a.",INDEX('Item setup'!$B$8:$B$47,MATCH(B62,'Item setup'!$A$8:$A$47,0))))</x:f>
      </x:c>
      <x:c r="I62" s="15" t="str">
        <x:f>IF(B62="","",IF(COUNTIFS('Item setup'!$A$8:$A$47,B62)&lt;&gt;1,"n.a.",INDEX('Item setup'!$E$8:$E$47,MATCH(B62,'Item setup'!$A$8:$A$47,0))))</x:f>
      </x:c>
      <x:c r="J62" s="17" t="str">
        <x:f>IF(B62="","",IF(COUNTIFS('Item setup'!$A$8:$A$47,B62)&lt;&gt;1,"n.a.",INDEX('Item setup'!$I$8:$I$47,MATCH(B62,'Item setup'!$A$8:$A$47,0))))</x:f>
      </x:c>
      <x:c r="K62" s="17" t="str">
        <x:f>IF(OR(A62="",B62="",NOT(ISNUMBER(F62))),"",IF(ISNUMBER(J62),F62*J62,"n.a."))</x:f>
      </x:c>
      <x:c r="L62" s="15" t="str">
        <x:f>IF(OR(B62="",NOT(ISNUMBER(E62))),"",IF(OR(D62="Routine",D62="QC",D62="Repeat"),IF(COUNTIFS('Item setup'!$A$8:$A$47,B62)&lt;&gt;1,"n.a.",IF(IF(D62="Routine",COUNTIFS('Item setup'!$A$8:$A$47,B62,'Item setup'!$J$8:$J$47,"&lt;&gt;"),IF(D62="QC",COUNTIFS('Item setup'!$A$8:$A$47,B62,'Item setup'!$K$8:$K$47,"&lt;&gt;"),COUNTIFS('Item setup'!$A$8:$A$47,B62,'Item setup'!$L$8:$L$47,"&lt;&gt;")))=0,"n.a.",E62*IF(D62="Routine",INDEX('Item setup'!$J$8:$J$47,MATCH(B62,'Item setup'!$A$8:$A$47,0)),IF(D62="QC",INDEX('Item setup'!$K$8:$K$47,MATCH(B62,'Item setup'!$A$8:$A$47,0)),INDEX('Item setup'!$L$8:$L$47,MATCH(B62,'Item setup'!$A$8:$A$47,0)))))),""))</x:f>
      </x:c>
      <x:c r="M62" s="15" t="str">
        <x:f>IF(AND(ISNUMBER(F62),ISNUMBER(L62)),F62-L62,"")</x:f>
      </x:c>
      <x:c r="N62" s="15" t="str">
        <x:f>IF(COUNTA(A62:G62)=0,"",IF(OR(A62="",B62="",C62="",D62="",NOT(ISNUMBER(F62))),"Complete entry",IF(OR(NOT(ISNUMBER(A62)),NOT(ISNUMBER(F62)),F62&lt;0),"Invalid date/quantity",IF(COUNTIFS('Item setup'!$A$8:$A$47,B62)&lt;&gt;1,"Check item ID",IF(COUNTIFS('Lot register'!$A$8:$A$107,B62,'Lot register'!$B$8:$B$107,C62)&lt;&gt;1,"Check lot ID",IF(OR(D62="Routine",D62="QC",D62="Repeat"),IF(OR(NOT(ISNUMBER(E62)),E62&lt;0),"Enter work count",IF(NOT(ISNUMBER(J62)),"Enter pack details","Recorded")),IF(NOT(ISNUMBER(J62)),"Enter pack details","Recorded")))))))</x:f>
      </x:c>
      <x:c r="O62" s="15" t="str">
        <x:f>IF(B62="","",IF(COUNTIFS('Item setup'!$A$8:$A$47,B62)&lt;&gt;1,"n.a.",INDEX('Item setup'!$F$8:$F$47,MATCH(B62,'Item setup'!$A$8:$A$47,0))))</x:f>
      </x:c>
    </x:row>
    <x:row r="63" ht="24" customHeight="1">
      <x:c r="A63" s="7"/>
      <x:c r="B63" s="5"/>
      <x:c r="C63" s="5"/>
      <x:c r="D63" s="5"/>
      <x:c r="E63" s="16"/>
      <x:c r="F63" s="16"/>
      <x:c r="G63" s="5"/>
      <x:c r="H63" s="15" t="str">
        <x:f>IF(B63="","",IF(COUNTIFS('Item setup'!$A$8:$A$47,B63)&lt;&gt;1,"n.a.",INDEX('Item setup'!$B$8:$B$47,MATCH(B63,'Item setup'!$A$8:$A$47,0))))</x:f>
      </x:c>
      <x:c r="I63" s="15" t="str">
        <x:f>IF(B63="","",IF(COUNTIFS('Item setup'!$A$8:$A$47,B63)&lt;&gt;1,"n.a.",INDEX('Item setup'!$E$8:$E$47,MATCH(B63,'Item setup'!$A$8:$A$47,0))))</x:f>
      </x:c>
      <x:c r="J63" s="17" t="str">
        <x:f>IF(B63="","",IF(COUNTIFS('Item setup'!$A$8:$A$47,B63)&lt;&gt;1,"n.a.",INDEX('Item setup'!$I$8:$I$47,MATCH(B63,'Item setup'!$A$8:$A$47,0))))</x:f>
      </x:c>
      <x:c r="K63" s="17" t="str">
        <x:f>IF(OR(A63="",B63="",NOT(ISNUMBER(F63))),"",IF(ISNUMBER(J63),F63*J63,"n.a."))</x:f>
      </x:c>
      <x:c r="L63" s="15" t="str">
        <x:f>IF(OR(B63="",NOT(ISNUMBER(E63))),"",IF(OR(D63="Routine",D63="QC",D63="Repeat"),IF(COUNTIFS('Item setup'!$A$8:$A$47,B63)&lt;&gt;1,"n.a.",IF(IF(D63="Routine",COUNTIFS('Item setup'!$A$8:$A$47,B63,'Item setup'!$J$8:$J$47,"&lt;&gt;"),IF(D63="QC",COUNTIFS('Item setup'!$A$8:$A$47,B63,'Item setup'!$K$8:$K$47,"&lt;&gt;"),COUNTIFS('Item setup'!$A$8:$A$47,B63,'Item setup'!$L$8:$L$47,"&lt;&gt;")))=0,"n.a.",E63*IF(D63="Routine",INDEX('Item setup'!$J$8:$J$47,MATCH(B63,'Item setup'!$A$8:$A$47,0)),IF(D63="QC",INDEX('Item setup'!$K$8:$K$47,MATCH(B63,'Item setup'!$A$8:$A$47,0)),INDEX('Item setup'!$L$8:$L$47,MATCH(B63,'Item setup'!$A$8:$A$47,0)))))),""))</x:f>
      </x:c>
      <x:c r="M63" s="15" t="str">
        <x:f>IF(AND(ISNUMBER(F63),ISNUMBER(L63)),F63-L63,"")</x:f>
      </x:c>
      <x:c r="N63" s="15" t="str">
        <x:f>IF(COUNTA(A63:G63)=0,"",IF(OR(A63="",B63="",C63="",D63="",NOT(ISNUMBER(F63))),"Complete entry",IF(OR(NOT(ISNUMBER(A63)),NOT(ISNUMBER(F63)),F63&lt;0),"Invalid date/quantity",IF(COUNTIFS('Item setup'!$A$8:$A$47,B63)&lt;&gt;1,"Check item ID",IF(COUNTIFS('Lot register'!$A$8:$A$107,B63,'Lot register'!$B$8:$B$107,C63)&lt;&gt;1,"Check lot ID",IF(OR(D63="Routine",D63="QC",D63="Repeat"),IF(OR(NOT(ISNUMBER(E63)),E63&lt;0),"Enter work count",IF(NOT(ISNUMBER(J63)),"Enter pack details","Recorded")),IF(NOT(ISNUMBER(J63)),"Enter pack details","Recorded")))))))</x:f>
      </x:c>
      <x:c r="O63" s="15" t="str">
        <x:f>IF(B63="","",IF(COUNTIFS('Item setup'!$A$8:$A$47,B63)&lt;&gt;1,"n.a.",INDEX('Item setup'!$F$8:$F$47,MATCH(B63,'Item setup'!$A$8:$A$47,0))))</x:f>
      </x:c>
    </x:row>
    <x:row r="64" ht="24" customHeight="1">
      <x:c r="A64" s="7"/>
      <x:c r="B64" s="5"/>
      <x:c r="C64" s="5"/>
      <x:c r="D64" s="5"/>
      <x:c r="E64" s="16"/>
      <x:c r="F64" s="16"/>
      <x:c r="G64" s="5"/>
      <x:c r="H64" s="15" t="str">
        <x:f>IF(B64="","",IF(COUNTIFS('Item setup'!$A$8:$A$47,B64)&lt;&gt;1,"n.a.",INDEX('Item setup'!$B$8:$B$47,MATCH(B64,'Item setup'!$A$8:$A$47,0))))</x:f>
      </x:c>
      <x:c r="I64" s="15" t="str">
        <x:f>IF(B64="","",IF(COUNTIFS('Item setup'!$A$8:$A$47,B64)&lt;&gt;1,"n.a.",INDEX('Item setup'!$E$8:$E$47,MATCH(B64,'Item setup'!$A$8:$A$47,0))))</x:f>
      </x:c>
      <x:c r="J64" s="17" t="str">
        <x:f>IF(B64="","",IF(COUNTIFS('Item setup'!$A$8:$A$47,B64)&lt;&gt;1,"n.a.",INDEX('Item setup'!$I$8:$I$47,MATCH(B64,'Item setup'!$A$8:$A$47,0))))</x:f>
      </x:c>
      <x:c r="K64" s="17" t="str">
        <x:f>IF(OR(A64="",B64="",NOT(ISNUMBER(F64))),"",IF(ISNUMBER(J64),F64*J64,"n.a."))</x:f>
      </x:c>
      <x:c r="L64" s="15" t="str">
        <x:f>IF(OR(B64="",NOT(ISNUMBER(E64))),"",IF(OR(D64="Routine",D64="QC",D64="Repeat"),IF(COUNTIFS('Item setup'!$A$8:$A$47,B64)&lt;&gt;1,"n.a.",IF(IF(D64="Routine",COUNTIFS('Item setup'!$A$8:$A$47,B64,'Item setup'!$J$8:$J$47,"&lt;&gt;"),IF(D64="QC",COUNTIFS('Item setup'!$A$8:$A$47,B64,'Item setup'!$K$8:$K$47,"&lt;&gt;"),COUNTIFS('Item setup'!$A$8:$A$47,B64,'Item setup'!$L$8:$L$47,"&lt;&gt;")))=0,"n.a.",E64*IF(D64="Routine",INDEX('Item setup'!$J$8:$J$47,MATCH(B64,'Item setup'!$A$8:$A$47,0)),IF(D64="QC",INDEX('Item setup'!$K$8:$K$47,MATCH(B64,'Item setup'!$A$8:$A$47,0)),INDEX('Item setup'!$L$8:$L$47,MATCH(B64,'Item setup'!$A$8:$A$47,0)))))),""))</x:f>
      </x:c>
      <x:c r="M64" s="15" t="str">
        <x:f>IF(AND(ISNUMBER(F64),ISNUMBER(L64)),F64-L64,"")</x:f>
      </x:c>
      <x:c r="N64" s="15" t="str">
        <x:f>IF(COUNTA(A64:G64)=0,"",IF(OR(A64="",B64="",C64="",D64="",NOT(ISNUMBER(F64))),"Complete entry",IF(OR(NOT(ISNUMBER(A64)),NOT(ISNUMBER(F64)),F64&lt;0),"Invalid date/quantity",IF(COUNTIFS('Item setup'!$A$8:$A$47,B64)&lt;&gt;1,"Check item ID",IF(COUNTIFS('Lot register'!$A$8:$A$107,B64,'Lot register'!$B$8:$B$107,C64)&lt;&gt;1,"Check lot ID",IF(OR(D64="Routine",D64="QC",D64="Repeat"),IF(OR(NOT(ISNUMBER(E64)),E64&lt;0),"Enter work count",IF(NOT(ISNUMBER(J64)),"Enter pack details","Recorded")),IF(NOT(ISNUMBER(J64)),"Enter pack details","Recorded")))))))</x:f>
      </x:c>
      <x:c r="O64" s="15" t="str">
        <x:f>IF(B64="","",IF(COUNTIFS('Item setup'!$A$8:$A$47,B64)&lt;&gt;1,"n.a.",INDEX('Item setup'!$F$8:$F$47,MATCH(B64,'Item setup'!$A$8:$A$47,0))))</x:f>
      </x:c>
    </x:row>
    <x:row r="65" ht="24" customHeight="1">
      <x:c r="A65" s="7"/>
      <x:c r="B65" s="5"/>
      <x:c r="C65" s="5"/>
      <x:c r="D65" s="5"/>
      <x:c r="E65" s="16"/>
      <x:c r="F65" s="16"/>
      <x:c r="G65" s="5"/>
      <x:c r="H65" s="15" t="str">
        <x:f>IF(B65="","",IF(COUNTIFS('Item setup'!$A$8:$A$47,B65)&lt;&gt;1,"n.a.",INDEX('Item setup'!$B$8:$B$47,MATCH(B65,'Item setup'!$A$8:$A$47,0))))</x:f>
      </x:c>
      <x:c r="I65" s="15" t="str">
        <x:f>IF(B65="","",IF(COUNTIFS('Item setup'!$A$8:$A$47,B65)&lt;&gt;1,"n.a.",INDEX('Item setup'!$E$8:$E$47,MATCH(B65,'Item setup'!$A$8:$A$47,0))))</x:f>
      </x:c>
      <x:c r="J65" s="17" t="str">
        <x:f>IF(B65="","",IF(COUNTIFS('Item setup'!$A$8:$A$47,B65)&lt;&gt;1,"n.a.",INDEX('Item setup'!$I$8:$I$47,MATCH(B65,'Item setup'!$A$8:$A$47,0))))</x:f>
      </x:c>
      <x:c r="K65" s="17" t="str">
        <x:f>IF(OR(A65="",B65="",NOT(ISNUMBER(F65))),"",IF(ISNUMBER(J65),F65*J65,"n.a."))</x:f>
      </x:c>
      <x:c r="L65" s="15" t="str">
        <x:f>IF(OR(B65="",NOT(ISNUMBER(E65))),"",IF(OR(D65="Routine",D65="QC",D65="Repeat"),IF(COUNTIFS('Item setup'!$A$8:$A$47,B65)&lt;&gt;1,"n.a.",IF(IF(D65="Routine",COUNTIFS('Item setup'!$A$8:$A$47,B65,'Item setup'!$J$8:$J$47,"&lt;&gt;"),IF(D65="QC",COUNTIFS('Item setup'!$A$8:$A$47,B65,'Item setup'!$K$8:$K$47,"&lt;&gt;"),COUNTIFS('Item setup'!$A$8:$A$47,B65,'Item setup'!$L$8:$L$47,"&lt;&gt;")))=0,"n.a.",E65*IF(D65="Routine",INDEX('Item setup'!$J$8:$J$47,MATCH(B65,'Item setup'!$A$8:$A$47,0)),IF(D65="QC",INDEX('Item setup'!$K$8:$K$47,MATCH(B65,'Item setup'!$A$8:$A$47,0)),INDEX('Item setup'!$L$8:$L$47,MATCH(B65,'Item setup'!$A$8:$A$47,0)))))),""))</x:f>
      </x:c>
      <x:c r="M65" s="15" t="str">
        <x:f>IF(AND(ISNUMBER(F65),ISNUMBER(L65)),F65-L65,"")</x:f>
      </x:c>
      <x:c r="N65" s="15" t="str">
        <x:f>IF(COUNTA(A65:G65)=0,"",IF(OR(A65="",B65="",C65="",D65="",NOT(ISNUMBER(F65))),"Complete entry",IF(OR(NOT(ISNUMBER(A65)),NOT(ISNUMBER(F65)),F65&lt;0),"Invalid date/quantity",IF(COUNTIFS('Item setup'!$A$8:$A$47,B65)&lt;&gt;1,"Check item ID",IF(COUNTIFS('Lot register'!$A$8:$A$107,B65,'Lot register'!$B$8:$B$107,C65)&lt;&gt;1,"Check lot ID",IF(OR(D65="Routine",D65="QC",D65="Repeat"),IF(OR(NOT(ISNUMBER(E65)),E65&lt;0),"Enter work count",IF(NOT(ISNUMBER(J65)),"Enter pack details","Recorded")),IF(NOT(ISNUMBER(J65)),"Enter pack details","Recorded")))))))</x:f>
      </x:c>
      <x:c r="O65" s="15" t="str">
        <x:f>IF(B65="","",IF(COUNTIFS('Item setup'!$A$8:$A$47,B65)&lt;&gt;1,"n.a.",INDEX('Item setup'!$F$8:$F$47,MATCH(B65,'Item setup'!$A$8:$A$47,0))))</x:f>
      </x:c>
    </x:row>
    <x:row r="66" ht="24" customHeight="1">
      <x:c r="A66" s="7"/>
      <x:c r="B66" s="5"/>
      <x:c r="C66" s="5"/>
      <x:c r="D66" s="5"/>
      <x:c r="E66" s="16"/>
      <x:c r="F66" s="16"/>
      <x:c r="G66" s="5"/>
      <x:c r="H66" s="15" t="str">
        <x:f>IF(B66="","",IF(COUNTIFS('Item setup'!$A$8:$A$47,B66)&lt;&gt;1,"n.a.",INDEX('Item setup'!$B$8:$B$47,MATCH(B66,'Item setup'!$A$8:$A$47,0))))</x:f>
      </x:c>
      <x:c r="I66" s="15" t="str">
        <x:f>IF(B66="","",IF(COUNTIFS('Item setup'!$A$8:$A$47,B66)&lt;&gt;1,"n.a.",INDEX('Item setup'!$E$8:$E$47,MATCH(B66,'Item setup'!$A$8:$A$47,0))))</x:f>
      </x:c>
      <x:c r="J66" s="17" t="str">
        <x:f>IF(B66="","",IF(COUNTIFS('Item setup'!$A$8:$A$47,B66)&lt;&gt;1,"n.a.",INDEX('Item setup'!$I$8:$I$47,MATCH(B66,'Item setup'!$A$8:$A$47,0))))</x:f>
      </x:c>
      <x:c r="K66" s="17" t="str">
        <x:f>IF(OR(A66="",B66="",NOT(ISNUMBER(F66))),"",IF(ISNUMBER(J66),F66*J66,"n.a."))</x:f>
      </x:c>
      <x:c r="L66" s="15" t="str">
        <x:f>IF(OR(B66="",NOT(ISNUMBER(E66))),"",IF(OR(D66="Routine",D66="QC",D66="Repeat"),IF(COUNTIFS('Item setup'!$A$8:$A$47,B66)&lt;&gt;1,"n.a.",IF(IF(D66="Routine",COUNTIFS('Item setup'!$A$8:$A$47,B66,'Item setup'!$J$8:$J$47,"&lt;&gt;"),IF(D66="QC",COUNTIFS('Item setup'!$A$8:$A$47,B66,'Item setup'!$K$8:$K$47,"&lt;&gt;"),COUNTIFS('Item setup'!$A$8:$A$47,B66,'Item setup'!$L$8:$L$47,"&lt;&gt;")))=0,"n.a.",E66*IF(D66="Routine",INDEX('Item setup'!$J$8:$J$47,MATCH(B66,'Item setup'!$A$8:$A$47,0)),IF(D66="QC",INDEX('Item setup'!$K$8:$K$47,MATCH(B66,'Item setup'!$A$8:$A$47,0)),INDEX('Item setup'!$L$8:$L$47,MATCH(B66,'Item setup'!$A$8:$A$47,0)))))),""))</x:f>
      </x:c>
      <x:c r="M66" s="15" t="str">
        <x:f>IF(AND(ISNUMBER(F66),ISNUMBER(L66)),F66-L66,"")</x:f>
      </x:c>
      <x:c r="N66" s="15" t="str">
        <x:f>IF(COUNTA(A66:G66)=0,"",IF(OR(A66="",B66="",C66="",D66="",NOT(ISNUMBER(F66))),"Complete entry",IF(OR(NOT(ISNUMBER(A66)),NOT(ISNUMBER(F66)),F66&lt;0),"Invalid date/quantity",IF(COUNTIFS('Item setup'!$A$8:$A$47,B66)&lt;&gt;1,"Check item ID",IF(COUNTIFS('Lot register'!$A$8:$A$107,B66,'Lot register'!$B$8:$B$107,C66)&lt;&gt;1,"Check lot ID",IF(OR(D66="Routine",D66="QC",D66="Repeat"),IF(OR(NOT(ISNUMBER(E66)),E66&lt;0),"Enter work count",IF(NOT(ISNUMBER(J66)),"Enter pack details","Recorded")),IF(NOT(ISNUMBER(J66)),"Enter pack details","Recorded")))))))</x:f>
      </x:c>
      <x:c r="O66" s="15" t="str">
        <x:f>IF(B66="","",IF(COUNTIFS('Item setup'!$A$8:$A$47,B66)&lt;&gt;1,"n.a.",INDEX('Item setup'!$F$8:$F$47,MATCH(B66,'Item setup'!$A$8:$A$47,0))))</x:f>
      </x:c>
    </x:row>
    <x:row r="67" ht="24" customHeight="1">
      <x:c r="A67" s="7"/>
      <x:c r="B67" s="5"/>
      <x:c r="C67" s="5"/>
      <x:c r="D67" s="5"/>
      <x:c r="E67" s="16"/>
      <x:c r="F67" s="16"/>
      <x:c r="G67" s="5"/>
      <x:c r="H67" s="15" t="str">
        <x:f>IF(B67="","",IF(COUNTIFS('Item setup'!$A$8:$A$47,B67)&lt;&gt;1,"n.a.",INDEX('Item setup'!$B$8:$B$47,MATCH(B67,'Item setup'!$A$8:$A$47,0))))</x:f>
      </x:c>
      <x:c r="I67" s="15" t="str">
        <x:f>IF(B67="","",IF(COUNTIFS('Item setup'!$A$8:$A$47,B67)&lt;&gt;1,"n.a.",INDEX('Item setup'!$E$8:$E$47,MATCH(B67,'Item setup'!$A$8:$A$47,0))))</x:f>
      </x:c>
      <x:c r="J67" s="17" t="str">
        <x:f>IF(B67="","",IF(COUNTIFS('Item setup'!$A$8:$A$47,B67)&lt;&gt;1,"n.a.",INDEX('Item setup'!$I$8:$I$47,MATCH(B67,'Item setup'!$A$8:$A$47,0))))</x:f>
      </x:c>
      <x:c r="K67" s="17" t="str">
        <x:f>IF(OR(A67="",B67="",NOT(ISNUMBER(F67))),"",IF(ISNUMBER(J67),F67*J67,"n.a."))</x:f>
      </x:c>
      <x:c r="L67" s="15" t="str">
        <x:f>IF(OR(B67="",NOT(ISNUMBER(E67))),"",IF(OR(D67="Routine",D67="QC",D67="Repeat"),IF(COUNTIFS('Item setup'!$A$8:$A$47,B67)&lt;&gt;1,"n.a.",IF(IF(D67="Routine",COUNTIFS('Item setup'!$A$8:$A$47,B67,'Item setup'!$J$8:$J$47,"&lt;&gt;"),IF(D67="QC",COUNTIFS('Item setup'!$A$8:$A$47,B67,'Item setup'!$K$8:$K$47,"&lt;&gt;"),COUNTIFS('Item setup'!$A$8:$A$47,B67,'Item setup'!$L$8:$L$47,"&lt;&gt;")))=0,"n.a.",E67*IF(D67="Routine",INDEX('Item setup'!$J$8:$J$47,MATCH(B67,'Item setup'!$A$8:$A$47,0)),IF(D67="QC",INDEX('Item setup'!$K$8:$K$47,MATCH(B67,'Item setup'!$A$8:$A$47,0)),INDEX('Item setup'!$L$8:$L$47,MATCH(B67,'Item setup'!$A$8:$A$47,0)))))),""))</x:f>
      </x:c>
      <x:c r="M67" s="15" t="str">
        <x:f>IF(AND(ISNUMBER(F67),ISNUMBER(L67)),F67-L67,"")</x:f>
      </x:c>
      <x:c r="N67" s="15" t="str">
        <x:f>IF(COUNTA(A67:G67)=0,"",IF(OR(A67="",B67="",C67="",D67="",NOT(ISNUMBER(F67))),"Complete entry",IF(OR(NOT(ISNUMBER(A67)),NOT(ISNUMBER(F67)),F67&lt;0),"Invalid date/quantity",IF(COUNTIFS('Item setup'!$A$8:$A$47,B67)&lt;&gt;1,"Check item ID",IF(COUNTIFS('Lot register'!$A$8:$A$107,B67,'Lot register'!$B$8:$B$107,C67)&lt;&gt;1,"Check lot ID",IF(OR(D67="Routine",D67="QC",D67="Repeat"),IF(OR(NOT(ISNUMBER(E67)),E67&lt;0),"Enter work count",IF(NOT(ISNUMBER(J67)),"Enter pack details","Recorded")),IF(NOT(ISNUMBER(J67)),"Enter pack details","Recorded")))))))</x:f>
      </x:c>
      <x:c r="O67" s="15" t="str">
        <x:f>IF(B67="","",IF(COUNTIFS('Item setup'!$A$8:$A$47,B67)&lt;&gt;1,"n.a.",INDEX('Item setup'!$F$8:$F$47,MATCH(B67,'Item setup'!$A$8:$A$47,0))))</x:f>
      </x:c>
    </x:row>
    <x:row r="68" ht="24" customHeight="1">
      <x:c r="A68" s="7"/>
      <x:c r="B68" s="5"/>
      <x:c r="C68" s="5"/>
      <x:c r="D68" s="5"/>
      <x:c r="E68" s="16"/>
      <x:c r="F68" s="16"/>
      <x:c r="G68" s="5"/>
      <x:c r="H68" s="15" t="str">
        <x:f>IF(B68="","",IF(COUNTIFS('Item setup'!$A$8:$A$47,B68)&lt;&gt;1,"n.a.",INDEX('Item setup'!$B$8:$B$47,MATCH(B68,'Item setup'!$A$8:$A$47,0))))</x:f>
      </x:c>
      <x:c r="I68" s="15" t="str">
        <x:f>IF(B68="","",IF(COUNTIFS('Item setup'!$A$8:$A$47,B68)&lt;&gt;1,"n.a.",INDEX('Item setup'!$E$8:$E$47,MATCH(B68,'Item setup'!$A$8:$A$47,0))))</x:f>
      </x:c>
      <x:c r="J68" s="17" t="str">
        <x:f>IF(B68="","",IF(COUNTIFS('Item setup'!$A$8:$A$47,B68)&lt;&gt;1,"n.a.",INDEX('Item setup'!$I$8:$I$47,MATCH(B68,'Item setup'!$A$8:$A$47,0))))</x:f>
      </x:c>
      <x:c r="K68" s="17" t="str">
        <x:f>IF(OR(A68="",B68="",NOT(ISNUMBER(F68))),"",IF(ISNUMBER(J68),F68*J68,"n.a."))</x:f>
      </x:c>
      <x:c r="L68" s="15" t="str">
        <x:f>IF(OR(B68="",NOT(ISNUMBER(E68))),"",IF(OR(D68="Routine",D68="QC",D68="Repeat"),IF(COUNTIFS('Item setup'!$A$8:$A$47,B68)&lt;&gt;1,"n.a.",IF(IF(D68="Routine",COUNTIFS('Item setup'!$A$8:$A$47,B68,'Item setup'!$J$8:$J$47,"&lt;&gt;"),IF(D68="QC",COUNTIFS('Item setup'!$A$8:$A$47,B68,'Item setup'!$K$8:$K$47,"&lt;&gt;"),COUNTIFS('Item setup'!$A$8:$A$47,B68,'Item setup'!$L$8:$L$47,"&lt;&gt;")))=0,"n.a.",E68*IF(D68="Routine",INDEX('Item setup'!$J$8:$J$47,MATCH(B68,'Item setup'!$A$8:$A$47,0)),IF(D68="QC",INDEX('Item setup'!$K$8:$K$47,MATCH(B68,'Item setup'!$A$8:$A$47,0)),INDEX('Item setup'!$L$8:$L$47,MATCH(B68,'Item setup'!$A$8:$A$47,0)))))),""))</x:f>
      </x:c>
      <x:c r="M68" s="15" t="str">
        <x:f>IF(AND(ISNUMBER(F68),ISNUMBER(L68)),F68-L68,"")</x:f>
      </x:c>
      <x:c r="N68" s="15" t="str">
        <x:f>IF(COUNTA(A68:G68)=0,"",IF(OR(A68="",B68="",C68="",D68="",NOT(ISNUMBER(F68))),"Complete entry",IF(OR(NOT(ISNUMBER(A68)),NOT(ISNUMBER(F68)),F68&lt;0),"Invalid date/quantity",IF(COUNTIFS('Item setup'!$A$8:$A$47,B68)&lt;&gt;1,"Check item ID",IF(COUNTIFS('Lot register'!$A$8:$A$107,B68,'Lot register'!$B$8:$B$107,C68)&lt;&gt;1,"Check lot ID",IF(OR(D68="Routine",D68="QC",D68="Repeat"),IF(OR(NOT(ISNUMBER(E68)),E68&lt;0),"Enter work count",IF(NOT(ISNUMBER(J68)),"Enter pack details","Recorded")),IF(NOT(ISNUMBER(J68)),"Enter pack details","Recorded")))))))</x:f>
      </x:c>
      <x:c r="O68" s="15" t="str">
        <x:f>IF(B68="","",IF(COUNTIFS('Item setup'!$A$8:$A$47,B68)&lt;&gt;1,"n.a.",INDEX('Item setup'!$F$8:$F$47,MATCH(B68,'Item setup'!$A$8:$A$47,0))))</x:f>
      </x:c>
    </x:row>
    <x:row r="69" ht="24" customHeight="1">
      <x:c r="A69" s="7"/>
      <x:c r="B69" s="5"/>
      <x:c r="C69" s="5"/>
      <x:c r="D69" s="5"/>
      <x:c r="E69" s="16"/>
      <x:c r="F69" s="16"/>
      <x:c r="G69" s="5"/>
      <x:c r="H69" s="15" t="str">
        <x:f>IF(B69="","",IF(COUNTIFS('Item setup'!$A$8:$A$47,B69)&lt;&gt;1,"n.a.",INDEX('Item setup'!$B$8:$B$47,MATCH(B69,'Item setup'!$A$8:$A$47,0))))</x:f>
      </x:c>
      <x:c r="I69" s="15" t="str">
        <x:f>IF(B69="","",IF(COUNTIFS('Item setup'!$A$8:$A$47,B69)&lt;&gt;1,"n.a.",INDEX('Item setup'!$E$8:$E$47,MATCH(B69,'Item setup'!$A$8:$A$47,0))))</x:f>
      </x:c>
      <x:c r="J69" s="17" t="str">
        <x:f>IF(B69="","",IF(COUNTIFS('Item setup'!$A$8:$A$47,B69)&lt;&gt;1,"n.a.",INDEX('Item setup'!$I$8:$I$47,MATCH(B69,'Item setup'!$A$8:$A$47,0))))</x:f>
      </x:c>
      <x:c r="K69" s="17" t="str">
        <x:f>IF(OR(A69="",B69="",NOT(ISNUMBER(F69))),"",IF(ISNUMBER(J69),F69*J69,"n.a."))</x:f>
      </x:c>
      <x:c r="L69" s="15" t="str">
        <x:f>IF(OR(B69="",NOT(ISNUMBER(E69))),"",IF(OR(D69="Routine",D69="QC",D69="Repeat"),IF(COUNTIFS('Item setup'!$A$8:$A$47,B69)&lt;&gt;1,"n.a.",IF(IF(D69="Routine",COUNTIFS('Item setup'!$A$8:$A$47,B69,'Item setup'!$J$8:$J$47,"&lt;&gt;"),IF(D69="QC",COUNTIFS('Item setup'!$A$8:$A$47,B69,'Item setup'!$K$8:$K$47,"&lt;&gt;"),COUNTIFS('Item setup'!$A$8:$A$47,B69,'Item setup'!$L$8:$L$47,"&lt;&gt;")))=0,"n.a.",E69*IF(D69="Routine",INDEX('Item setup'!$J$8:$J$47,MATCH(B69,'Item setup'!$A$8:$A$47,0)),IF(D69="QC",INDEX('Item setup'!$K$8:$K$47,MATCH(B69,'Item setup'!$A$8:$A$47,0)),INDEX('Item setup'!$L$8:$L$47,MATCH(B69,'Item setup'!$A$8:$A$47,0)))))),""))</x:f>
      </x:c>
      <x:c r="M69" s="15" t="str">
        <x:f>IF(AND(ISNUMBER(F69),ISNUMBER(L69)),F69-L69,"")</x:f>
      </x:c>
      <x:c r="N69" s="15" t="str">
        <x:f>IF(COUNTA(A69:G69)=0,"",IF(OR(A69="",B69="",C69="",D69="",NOT(ISNUMBER(F69))),"Complete entry",IF(OR(NOT(ISNUMBER(A69)),NOT(ISNUMBER(F69)),F69&lt;0),"Invalid date/quantity",IF(COUNTIFS('Item setup'!$A$8:$A$47,B69)&lt;&gt;1,"Check item ID",IF(COUNTIFS('Lot register'!$A$8:$A$107,B69,'Lot register'!$B$8:$B$107,C69)&lt;&gt;1,"Check lot ID",IF(OR(D69="Routine",D69="QC",D69="Repeat"),IF(OR(NOT(ISNUMBER(E69)),E69&lt;0),"Enter work count",IF(NOT(ISNUMBER(J69)),"Enter pack details","Recorded")),IF(NOT(ISNUMBER(J69)),"Enter pack details","Recorded")))))))</x:f>
      </x:c>
      <x:c r="O69" s="15" t="str">
        <x:f>IF(B69="","",IF(COUNTIFS('Item setup'!$A$8:$A$47,B69)&lt;&gt;1,"n.a.",INDEX('Item setup'!$F$8:$F$47,MATCH(B69,'Item setup'!$A$8:$A$47,0))))</x:f>
      </x:c>
    </x:row>
    <x:row r="70" ht="24" customHeight="1">
      <x:c r="A70" s="7"/>
      <x:c r="B70" s="5"/>
      <x:c r="C70" s="5"/>
      <x:c r="D70" s="5"/>
      <x:c r="E70" s="16"/>
      <x:c r="F70" s="16"/>
      <x:c r="G70" s="5"/>
      <x:c r="H70" s="15" t="str">
        <x:f>IF(B70="","",IF(COUNTIFS('Item setup'!$A$8:$A$47,B70)&lt;&gt;1,"n.a.",INDEX('Item setup'!$B$8:$B$47,MATCH(B70,'Item setup'!$A$8:$A$47,0))))</x:f>
      </x:c>
      <x:c r="I70" s="15" t="str">
        <x:f>IF(B70="","",IF(COUNTIFS('Item setup'!$A$8:$A$47,B70)&lt;&gt;1,"n.a.",INDEX('Item setup'!$E$8:$E$47,MATCH(B70,'Item setup'!$A$8:$A$47,0))))</x:f>
      </x:c>
      <x:c r="J70" s="17" t="str">
        <x:f>IF(B70="","",IF(COUNTIFS('Item setup'!$A$8:$A$47,B70)&lt;&gt;1,"n.a.",INDEX('Item setup'!$I$8:$I$47,MATCH(B70,'Item setup'!$A$8:$A$47,0))))</x:f>
      </x:c>
      <x:c r="K70" s="17" t="str">
        <x:f>IF(OR(A70="",B70="",NOT(ISNUMBER(F70))),"",IF(ISNUMBER(J70),F70*J70,"n.a."))</x:f>
      </x:c>
      <x:c r="L70" s="15" t="str">
        <x:f>IF(OR(B70="",NOT(ISNUMBER(E70))),"",IF(OR(D70="Routine",D70="QC",D70="Repeat"),IF(COUNTIFS('Item setup'!$A$8:$A$47,B70)&lt;&gt;1,"n.a.",IF(IF(D70="Routine",COUNTIFS('Item setup'!$A$8:$A$47,B70,'Item setup'!$J$8:$J$47,"&lt;&gt;"),IF(D70="QC",COUNTIFS('Item setup'!$A$8:$A$47,B70,'Item setup'!$K$8:$K$47,"&lt;&gt;"),COUNTIFS('Item setup'!$A$8:$A$47,B70,'Item setup'!$L$8:$L$47,"&lt;&gt;")))=0,"n.a.",E70*IF(D70="Routine",INDEX('Item setup'!$J$8:$J$47,MATCH(B70,'Item setup'!$A$8:$A$47,0)),IF(D70="QC",INDEX('Item setup'!$K$8:$K$47,MATCH(B70,'Item setup'!$A$8:$A$47,0)),INDEX('Item setup'!$L$8:$L$47,MATCH(B70,'Item setup'!$A$8:$A$47,0)))))),""))</x:f>
      </x:c>
      <x:c r="M70" s="15" t="str">
        <x:f>IF(AND(ISNUMBER(F70),ISNUMBER(L70)),F70-L70,"")</x:f>
      </x:c>
      <x:c r="N70" s="15" t="str">
        <x:f>IF(COUNTA(A70:G70)=0,"",IF(OR(A70="",B70="",C70="",D70="",NOT(ISNUMBER(F70))),"Complete entry",IF(OR(NOT(ISNUMBER(A70)),NOT(ISNUMBER(F70)),F70&lt;0),"Invalid date/quantity",IF(COUNTIFS('Item setup'!$A$8:$A$47,B70)&lt;&gt;1,"Check item ID",IF(COUNTIFS('Lot register'!$A$8:$A$107,B70,'Lot register'!$B$8:$B$107,C70)&lt;&gt;1,"Check lot ID",IF(OR(D70="Routine",D70="QC",D70="Repeat"),IF(OR(NOT(ISNUMBER(E70)),E70&lt;0),"Enter work count",IF(NOT(ISNUMBER(J70)),"Enter pack details","Recorded")),IF(NOT(ISNUMBER(J70)),"Enter pack details","Recorded")))))))</x:f>
      </x:c>
      <x:c r="O70" s="15" t="str">
        <x:f>IF(B70="","",IF(COUNTIFS('Item setup'!$A$8:$A$47,B70)&lt;&gt;1,"n.a.",INDEX('Item setup'!$F$8:$F$47,MATCH(B70,'Item setup'!$A$8:$A$47,0))))</x:f>
      </x:c>
    </x:row>
    <x:row r="71" ht="24" customHeight="1">
      <x:c r="A71" s="7"/>
      <x:c r="B71" s="5"/>
      <x:c r="C71" s="5"/>
      <x:c r="D71" s="5"/>
      <x:c r="E71" s="16"/>
      <x:c r="F71" s="16"/>
      <x:c r="G71" s="5"/>
      <x:c r="H71" s="15" t="str">
        <x:f>IF(B71="","",IF(COUNTIFS('Item setup'!$A$8:$A$47,B71)&lt;&gt;1,"n.a.",INDEX('Item setup'!$B$8:$B$47,MATCH(B71,'Item setup'!$A$8:$A$47,0))))</x:f>
      </x:c>
      <x:c r="I71" s="15" t="str">
        <x:f>IF(B71="","",IF(COUNTIFS('Item setup'!$A$8:$A$47,B71)&lt;&gt;1,"n.a.",INDEX('Item setup'!$E$8:$E$47,MATCH(B71,'Item setup'!$A$8:$A$47,0))))</x:f>
      </x:c>
      <x:c r="J71" s="17" t="str">
        <x:f>IF(B71="","",IF(COUNTIFS('Item setup'!$A$8:$A$47,B71)&lt;&gt;1,"n.a.",INDEX('Item setup'!$I$8:$I$47,MATCH(B71,'Item setup'!$A$8:$A$47,0))))</x:f>
      </x:c>
      <x:c r="K71" s="17" t="str">
        <x:f>IF(OR(A71="",B71="",NOT(ISNUMBER(F71))),"",IF(ISNUMBER(J71),F71*J71,"n.a."))</x:f>
      </x:c>
      <x:c r="L71" s="15" t="str">
        <x:f>IF(OR(B71="",NOT(ISNUMBER(E71))),"",IF(OR(D71="Routine",D71="QC",D71="Repeat"),IF(COUNTIFS('Item setup'!$A$8:$A$47,B71)&lt;&gt;1,"n.a.",IF(IF(D71="Routine",COUNTIFS('Item setup'!$A$8:$A$47,B71,'Item setup'!$J$8:$J$47,"&lt;&gt;"),IF(D71="QC",COUNTIFS('Item setup'!$A$8:$A$47,B71,'Item setup'!$K$8:$K$47,"&lt;&gt;"),COUNTIFS('Item setup'!$A$8:$A$47,B71,'Item setup'!$L$8:$L$47,"&lt;&gt;")))=0,"n.a.",E71*IF(D71="Routine",INDEX('Item setup'!$J$8:$J$47,MATCH(B71,'Item setup'!$A$8:$A$47,0)),IF(D71="QC",INDEX('Item setup'!$K$8:$K$47,MATCH(B71,'Item setup'!$A$8:$A$47,0)),INDEX('Item setup'!$L$8:$L$47,MATCH(B71,'Item setup'!$A$8:$A$47,0)))))),""))</x:f>
      </x:c>
      <x:c r="M71" s="15" t="str">
        <x:f>IF(AND(ISNUMBER(F71),ISNUMBER(L71)),F71-L71,"")</x:f>
      </x:c>
      <x:c r="N71" s="15" t="str">
        <x:f>IF(COUNTA(A71:G71)=0,"",IF(OR(A71="",B71="",C71="",D71="",NOT(ISNUMBER(F71))),"Complete entry",IF(OR(NOT(ISNUMBER(A71)),NOT(ISNUMBER(F71)),F71&lt;0),"Invalid date/quantity",IF(COUNTIFS('Item setup'!$A$8:$A$47,B71)&lt;&gt;1,"Check item ID",IF(COUNTIFS('Lot register'!$A$8:$A$107,B71,'Lot register'!$B$8:$B$107,C71)&lt;&gt;1,"Check lot ID",IF(OR(D71="Routine",D71="QC",D71="Repeat"),IF(OR(NOT(ISNUMBER(E71)),E71&lt;0),"Enter work count",IF(NOT(ISNUMBER(J71)),"Enter pack details","Recorded")),IF(NOT(ISNUMBER(J71)),"Enter pack details","Recorded")))))))</x:f>
      </x:c>
      <x:c r="O71" s="15" t="str">
        <x:f>IF(B71="","",IF(COUNTIFS('Item setup'!$A$8:$A$47,B71)&lt;&gt;1,"n.a.",INDEX('Item setup'!$F$8:$F$47,MATCH(B71,'Item setup'!$A$8:$A$47,0))))</x:f>
      </x:c>
    </x:row>
    <x:row r="72" ht="24" customHeight="1">
      <x:c r="A72" s="7"/>
      <x:c r="B72" s="5"/>
      <x:c r="C72" s="5"/>
      <x:c r="D72" s="5"/>
      <x:c r="E72" s="16"/>
      <x:c r="F72" s="16"/>
      <x:c r="G72" s="5"/>
      <x:c r="H72" s="15" t="str">
        <x:f>IF(B72="","",IF(COUNTIFS('Item setup'!$A$8:$A$47,B72)&lt;&gt;1,"n.a.",INDEX('Item setup'!$B$8:$B$47,MATCH(B72,'Item setup'!$A$8:$A$47,0))))</x:f>
      </x:c>
      <x:c r="I72" s="15" t="str">
        <x:f>IF(B72="","",IF(COUNTIFS('Item setup'!$A$8:$A$47,B72)&lt;&gt;1,"n.a.",INDEX('Item setup'!$E$8:$E$47,MATCH(B72,'Item setup'!$A$8:$A$47,0))))</x:f>
      </x:c>
      <x:c r="J72" s="17" t="str">
        <x:f>IF(B72="","",IF(COUNTIFS('Item setup'!$A$8:$A$47,B72)&lt;&gt;1,"n.a.",INDEX('Item setup'!$I$8:$I$47,MATCH(B72,'Item setup'!$A$8:$A$47,0))))</x:f>
      </x:c>
      <x:c r="K72" s="17" t="str">
        <x:f>IF(OR(A72="",B72="",NOT(ISNUMBER(F72))),"",IF(ISNUMBER(J72),F72*J72,"n.a."))</x:f>
      </x:c>
      <x:c r="L72" s="15" t="str">
        <x:f>IF(OR(B72="",NOT(ISNUMBER(E72))),"",IF(OR(D72="Routine",D72="QC",D72="Repeat"),IF(COUNTIFS('Item setup'!$A$8:$A$47,B72)&lt;&gt;1,"n.a.",IF(IF(D72="Routine",COUNTIFS('Item setup'!$A$8:$A$47,B72,'Item setup'!$J$8:$J$47,"&lt;&gt;"),IF(D72="QC",COUNTIFS('Item setup'!$A$8:$A$47,B72,'Item setup'!$K$8:$K$47,"&lt;&gt;"),COUNTIFS('Item setup'!$A$8:$A$47,B72,'Item setup'!$L$8:$L$47,"&lt;&gt;")))=0,"n.a.",E72*IF(D72="Routine",INDEX('Item setup'!$J$8:$J$47,MATCH(B72,'Item setup'!$A$8:$A$47,0)),IF(D72="QC",INDEX('Item setup'!$K$8:$K$47,MATCH(B72,'Item setup'!$A$8:$A$47,0)),INDEX('Item setup'!$L$8:$L$47,MATCH(B72,'Item setup'!$A$8:$A$47,0)))))),""))</x:f>
      </x:c>
      <x:c r="M72" s="15" t="str">
        <x:f>IF(AND(ISNUMBER(F72),ISNUMBER(L72)),F72-L72,"")</x:f>
      </x:c>
      <x:c r="N72" s="15" t="str">
        <x:f>IF(COUNTA(A72:G72)=0,"",IF(OR(A72="",B72="",C72="",D72="",NOT(ISNUMBER(F72))),"Complete entry",IF(OR(NOT(ISNUMBER(A72)),NOT(ISNUMBER(F72)),F72&lt;0),"Invalid date/quantity",IF(COUNTIFS('Item setup'!$A$8:$A$47,B72)&lt;&gt;1,"Check item ID",IF(COUNTIFS('Lot register'!$A$8:$A$107,B72,'Lot register'!$B$8:$B$107,C72)&lt;&gt;1,"Check lot ID",IF(OR(D72="Routine",D72="QC",D72="Repeat"),IF(OR(NOT(ISNUMBER(E72)),E72&lt;0),"Enter work count",IF(NOT(ISNUMBER(J72)),"Enter pack details","Recorded")),IF(NOT(ISNUMBER(J72)),"Enter pack details","Recorded")))))))</x:f>
      </x:c>
      <x:c r="O72" s="15" t="str">
        <x:f>IF(B72="","",IF(COUNTIFS('Item setup'!$A$8:$A$47,B72)&lt;&gt;1,"n.a.",INDEX('Item setup'!$F$8:$F$47,MATCH(B72,'Item setup'!$A$8:$A$47,0))))</x:f>
      </x:c>
    </x:row>
    <x:row r="73" ht="24" customHeight="1">
      <x:c r="A73" s="7"/>
      <x:c r="B73" s="5"/>
      <x:c r="C73" s="5"/>
      <x:c r="D73" s="5"/>
      <x:c r="E73" s="16"/>
      <x:c r="F73" s="16"/>
      <x:c r="G73" s="5"/>
      <x:c r="H73" s="15" t="str">
        <x:f>IF(B73="","",IF(COUNTIFS('Item setup'!$A$8:$A$47,B73)&lt;&gt;1,"n.a.",INDEX('Item setup'!$B$8:$B$47,MATCH(B73,'Item setup'!$A$8:$A$47,0))))</x:f>
      </x:c>
      <x:c r="I73" s="15" t="str">
        <x:f>IF(B73="","",IF(COUNTIFS('Item setup'!$A$8:$A$47,B73)&lt;&gt;1,"n.a.",INDEX('Item setup'!$E$8:$E$47,MATCH(B73,'Item setup'!$A$8:$A$47,0))))</x:f>
      </x:c>
      <x:c r="J73" s="17" t="str">
        <x:f>IF(B73="","",IF(COUNTIFS('Item setup'!$A$8:$A$47,B73)&lt;&gt;1,"n.a.",INDEX('Item setup'!$I$8:$I$47,MATCH(B73,'Item setup'!$A$8:$A$47,0))))</x:f>
      </x:c>
      <x:c r="K73" s="17" t="str">
        <x:f>IF(OR(A73="",B73="",NOT(ISNUMBER(F73))),"",IF(ISNUMBER(J73),F73*J73,"n.a."))</x:f>
      </x:c>
      <x:c r="L73" s="15" t="str">
        <x:f>IF(OR(B73="",NOT(ISNUMBER(E73))),"",IF(OR(D73="Routine",D73="QC",D73="Repeat"),IF(COUNTIFS('Item setup'!$A$8:$A$47,B73)&lt;&gt;1,"n.a.",IF(IF(D73="Routine",COUNTIFS('Item setup'!$A$8:$A$47,B73,'Item setup'!$J$8:$J$47,"&lt;&gt;"),IF(D73="QC",COUNTIFS('Item setup'!$A$8:$A$47,B73,'Item setup'!$K$8:$K$47,"&lt;&gt;"),COUNTIFS('Item setup'!$A$8:$A$47,B73,'Item setup'!$L$8:$L$47,"&lt;&gt;")))=0,"n.a.",E73*IF(D73="Routine",INDEX('Item setup'!$J$8:$J$47,MATCH(B73,'Item setup'!$A$8:$A$47,0)),IF(D73="QC",INDEX('Item setup'!$K$8:$K$47,MATCH(B73,'Item setup'!$A$8:$A$47,0)),INDEX('Item setup'!$L$8:$L$47,MATCH(B73,'Item setup'!$A$8:$A$47,0)))))),""))</x:f>
      </x:c>
      <x:c r="M73" s="15" t="str">
        <x:f>IF(AND(ISNUMBER(F73),ISNUMBER(L73)),F73-L73,"")</x:f>
      </x:c>
      <x:c r="N73" s="15" t="str">
        <x:f>IF(COUNTA(A73:G73)=0,"",IF(OR(A73="",B73="",C73="",D73="",NOT(ISNUMBER(F73))),"Complete entry",IF(OR(NOT(ISNUMBER(A73)),NOT(ISNUMBER(F73)),F73&lt;0),"Invalid date/quantity",IF(COUNTIFS('Item setup'!$A$8:$A$47,B73)&lt;&gt;1,"Check item ID",IF(COUNTIFS('Lot register'!$A$8:$A$107,B73,'Lot register'!$B$8:$B$107,C73)&lt;&gt;1,"Check lot ID",IF(OR(D73="Routine",D73="QC",D73="Repeat"),IF(OR(NOT(ISNUMBER(E73)),E73&lt;0),"Enter work count",IF(NOT(ISNUMBER(J73)),"Enter pack details","Recorded")),IF(NOT(ISNUMBER(J73)),"Enter pack details","Recorded")))))))</x:f>
      </x:c>
      <x:c r="O73" s="15" t="str">
        <x:f>IF(B73="","",IF(COUNTIFS('Item setup'!$A$8:$A$47,B73)&lt;&gt;1,"n.a.",INDEX('Item setup'!$F$8:$F$47,MATCH(B73,'Item setup'!$A$8:$A$47,0))))</x:f>
      </x:c>
    </x:row>
    <x:row r="74" ht="24" customHeight="1">
      <x:c r="A74" s="7"/>
      <x:c r="B74" s="5"/>
      <x:c r="C74" s="5"/>
      <x:c r="D74" s="5"/>
      <x:c r="E74" s="16"/>
      <x:c r="F74" s="16"/>
      <x:c r="G74" s="5"/>
      <x:c r="H74" s="15" t="str">
        <x:f>IF(B74="","",IF(COUNTIFS('Item setup'!$A$8:$A$47,B74)&lt;&gt;1,"n.a.",INDEX('Item setup'!$B$8:$B$47,MATCH(B74,'Item setup'!$A$8:$A$47,0))))</x:f>
      </x:c>
      <x:c r="I74" s="15" t="str">
        <x:f>IF(B74="","",IF(COUNTIFS('Item setup'!$A$8:$A$47,B74)&lt;&gt;1,"n.a.",INDEX('Item setup'!$E$8:$E$47,MATCH(B74,'Item setup'!$A$8:$A$47,0))))</x:f>
      </x:c>
      <x:c r="J74" s="17" t="str">
        <x:f>IF(B74="","",IF(COUNTIFS('Item setup'!$A$8:$A$47,B74)&lt;&gt;1,"n.a.",INDEX('Item setup'!$I$8:$I$47,MATCH(B74,'Item setup'!$A$8:$A$47,0))))</x:f>
      </x:c>
      <x:c r="K74" s="17" t="str">
        <x:f>IF(OR(A74="",B74="",NOT(ISNUMBER(F74))),"",IF(ISNUMBER(J74),F74*J74,"n.a."))</x:f>
      </x:c>
      <x:c r="L74" s="15" t="str">
        <x:f>IF(OR(B74="",NOT(ISNUMBER(E74))),"",IF(OR(D74="Routine",D74="QC",D74="Repeat"),IF(COUNTIFS('Item setup'!$A$8:$A$47,B74)&lt;&gt;1,"n.a.",IF(IF(D74="Routine",COUNTIFS('Item setup'!$A$8:$A$47,B74,'Item setup'!$J$8:$J$47,"&lt;&gt;"),IF(D74="QC",COUNTIFS('Item setup'!$A$8:$A$47,B74,'Item setup'!$K$8:$K$47,"&lt;&gt;"),COUNTIFS('Item setup'!$A$8:$A$47,B74,'Item setup'!$L$8:$L$47,"&lt;&gt;")))=0,"n.a.",E74*IF(D74="Routine",INDEX('Item setup'!$J$8:$J$47,MATCH(B74,'Item setup'!$A$8:$A$47,0)),IF(D74="QC",INDEX('Item setup'!$K$8:$K$47,MATCH(B74,'Item setup'!$A$8:$A$47,0)),INDEX('Item setup'!$L$8:$L$47,MATCH(B74,'Item setup'!$A$8:$A$47,0)))))),""))</x:f>
      </x:c>
      <x:c r="M74" s="15" t="str">
        <x:f>IF(AND(ISNUMBER(F74),ISNUMBER(L74)),F74-L74,"")</x:f>
      </x:c>
      <x:c r="N74" s="15" t="str">
        <x:f>IF(COUNTA(A74:G74)=0,"",IF(OR(A74="",B74="",C74="",D74="",NOT(ISNUMBER(F74))),"Complete entry",IF(OR(NOT(ISNUMBER(A74)),NOT(ISNUMBER(F74)),F74&lt;0),"Invalid date/quantity",IF(COUNTIFS('Item setup'!$A$8:$A$47,B74)&lt;&gt;1,"Check item ID",IF(COUNTIFS('Lot register'!$A$8:$A$107,B74,'Lot register'!$B$8:$B$107,C74)&lt;&gt;1,"Check lot ID",IF(OR(D74="Routine",D74="QC",D74="Repeat"),IF(OR(NOT(ISNUMBER(E74)),E74&lt;0),"Enter work count",IF(NOT(ISNUMBER(J74)),"Enter pack details","Recorded")),IF(NOT(ISNUMBER(J74)),"Enter pack details","Recorded")))))))</x:f>
      </x:c>
      <x:c r="O74" s="15" t="str">
        <x:f>IF(B74="","",IF(COUNTIFS('Item setup'!$A$8:$A$47,B74)&lt;&gt;1,"n.a.",INDEX('Item setup'!$F$8:$F$47,MATCH(B74,'Item setup'!$A$8:$A$47,0))))</x:f>
      </x:c>
    </x:row>
    <x:row r="75" ht="24" customHeight="1">
      <x:c r="A75" s="7"/>
      <x:c r="B75" s="5"/>
      <x:c r="C75" s="5"/>
      <x:c r="D75" s="5"/>
      <x:c r="E75" s="16"/>
      <x:c r="F75" s="16"/>
      <x:c r="G75" s="5"/>
      <x:c r="H75" s="15" t="str">
        <x:f>IF(B75="","",IF(COUNTIFS('Item setup'!$A$8:$A$47,B75)&lt;&gt;1,"n.a.",INDEX('Item setup'!$B$8:$B$47,MATCH(B75,'Item setup'!$A$8:$A$47,0))))</x:f>
      </x:c>
      <x:c r="I75" s="15" t="str">
        <x:f>IF(B75="","",IF(COUNTIFS('Item setup'!$A$8:$A$47,B75)&lt;&gt;1,"n.a.",INDEX('Item setup'!$E$8:$E$47,MATCH(B75,'Item setup'!$A$8:$A$47,0))))</x:f>
      </x:c>
      <x:c r="J75" s="17" t="str">
        <x:f>IF(B75="","",IF(COUNTIFS('Item setup'!$A$8:$A$47,B75)&lt;&gt;1,"n.a.",INDEX('Item setup'!$I$8:$I$47,MATCH(B75,'Item setup'!$A$8:$A$47,0))))</x:f>
      </x:c>
      <x:c r="K75" s="17" t="str">
        <x:f>IF(OR(A75="",B75="",NOT(ISNUMBER(F75))),"",IF(ISNUMBER(J75),F75*J75,"n.a."))</x:f>
      </x:c>
      <x:c r="L75" s="15" t="str">
        <x:f>IF(OR(B75="",NOT(ISNUMBER(E75))),"",IF(OR(D75="Routine",D75="QC",D75="Repeat"),IF(COUNTIFS('Item setup'!$A$8:$A$47,B75)&lt;&gt;1,"n.a.",IF(IF(D75="Routine",COUNTIFS('Item setup'!$A$8:$A$47,B75,'Item setup'!$J$8:$J$47,"&lt;&gt;"),IF(D75="QC",COUNTIFS('Item setup'!$A$8:$A$47,B75,'Item setup'!$K$8:$K$47,"&lt;&gt;"),COUNTIFS('Item setup'!$A$8:$A$47,B75,'Item setup'!$L$8:$L$47,"&lt;&gt;")))=0,"n.a.",E75*IF(D75="Routine",INDEX('Item setup'!$J$8:$J$47,MATCH(B75,'Item setup'!$A$8:$A$47,0)),IF(D75="QC",INDEX('Item setup'!$K$8:$K$47,MATCH(B75,'Item setup'!$A$8:$A$47,0)),INDEX('Item setup'!$L$8:$L$47,MATCH(B75,'Item setup'!$A$8:$A$47,0)))))),""))</x:f>
      </x:c>
      <x:c r="M75" s="15" t="str">
        <x:f>IF(AND(ISNUMBER(F75),ISNUMBER(L75)),F75-L75,"")</x:f>
      </x:c>
      <x:c r="N75" s="15" t="str">
        <x:f>IF(COUNTA(A75:G75)=0,"",IF(OR(A75="",B75="",C75="",D75="",NOT(ISNUMBER(F75))),"Complete entry",IF(OR(NOT(ISNUMBER(A75)),NOT(ISNUMBER(F75)),F75&lt;0),"Invalid date/quantity",IF(COUNTIFS('Item setup'!$A$8:$A$47,B75)&lt;&gt;1,"Check item ID",IF(COUNTIFS('Lot register'!$A$8:$A$107,B75,'Lot register'!$B$8:$B$107,C75)&lt;&gt;1,"Check lot ID",IF(OR(D75="Routine",D75="QC",D75="Repeat"),IF(OR(NOT(ISNUMBER(E75)),E75&lt;0),"Enter work count",IF(NOT(ISNUMBER(J75)),"Enter pack details","Recorded")),IF(NOT(ISNUMBER(J75)),"Enter pack details","Recorded")))))))</x:f>
      </x:c>
      <x:c r="O75" s="15" t="str">
        <x:f>IF(B75="","",IF(COUNTIFS('Item setup'!$A$8:$A$47,B75)&lt;&gt;1,"n.a.",INDEX('Item setup'!$F$8:$F$47,MATCH(B75,'Item setup'!$A$8:$A$47,0))))</x:f>
      </x:c>
    </x:row>
    <x:row r="76" ht="24" customHeight="1">
      <x:c r="A76" s="7"/>
      <x:c r="B76" s="5"/>
      <x:c r="C76" s="5"/>
      <x:c r="D76" s="5"/>
      <x:c r="E76" s="16"/>
      <x:c r="F76" s="16"/>
      <x:c r="G76" s="5"/>
      <x:c r="H76" s="15" t="str">
        <x:f>IF(B76="","",IF(COUNTIFS('Item setup'!$A$8:$A$47,B76)&lt;&gt;1,"n.a.",INDEX('Item setup'!$B$8:$B$47,MATCH(B76,'Item setup'!$A$8:$A$47,0))))</x:f>
      </x:c>
      <x:c r="I76" s="15" t="str">
        <x:f>IF(B76="","",IF(COUNTIFS('Item setup'!$A$8:$A$47,B76)&lt;&gt;1,"n.a.",INDEX('Item setup'!$E$8:$E$47,MATCH(B76,'Item setup'!$A$8:$A$47,0))))</x:f>
      </x:c>
      <x:c r="J76" s="17" t="str">
        <x:f>IF(B76="","",IF(COUNTIFS('Item setup'!$A$8:$A$47,B76)&lt;&gt;1,"n.a.",INDEX('Item setup'!$I$8:$I$47,MATCH(B76,'Item setup'!$A$8:$A$47,0))))</x:f>
      </x:c>
      <x:c r="K76" s="17" t="str">
        <x:f>IF(OR(A76="",B76="",NOT(ISNUMBER(F76))),"",IF(ISNUMBER(J76),F76*J76,"n.a."))</x:f>
      </x:c>
      <x:c r="L76" s="15" t="str">
        <x:f>IF(OR(B76="",NOT(ISNUMBER(E76))),"",IF(OR(D76="Routine",D76="QC",D76="Repeat"),IF(COUNTIFS('Item setup'!$A$8:$A$47,B76)&lt;&gt;1,"n.a.",IF(IF(D76="Routine",COUNTIFS('Item setup'!$A$8:$A$47,B76,'Item setup'!$J$8:$J$47,"&lt;&gt;"),IF(D76="QC",COUNTIFS('Item setup'!$A$8:$A$47,B76,'Item setup'!$K$8:$K$47,"&lt;&gt;"),COUNTIFS('Item setup'!$A$8:$A$47,B76,'Item setup'!$L$8:$L$47,"&lt;&gt;")))=0,"n.a.",E76*IF(D76="Routine",INDEX('Item setup'!$J$8:$J$47,MATCH(B76,'Item setup'!$A$8:$A$47,0)),IF(D76="QC",INDEX('Item setup'!$K$8:$K$47,MATCH(B76,'Item setup'!$A$8:$A$47,0)),INDEX('Item setup'!$L$8:$L$47,MATCH(B76,'Item setup'!$A$8:$A$47,0)))))),""))</x:f>
      </x:c>
      <x:c r="M76" s="15" t="str">
        <x:f>IF(AND(ISNUMBER(F76),ISNUMBER(L76)),F76-L76,"")</x:f>
      </x:c>
      <x:c r="N76" s="15" t="str">
        <x:f>IF(COUNTA(A76:G76)=0,"",IF(OR(A76="",B76="",C76="",D76="",NOT(ISNUMBER(F76))),"Complete entry",IF(OR(NOT(ISNUMBER(A76)),NOT(ISNUMBER(F76)),F76&lt;0),"Invalid date/quantity",IF(COUNTIFS('Item setup'!$A$8:$A$47,B76)&lt;&gt;1,"Check item ID",IF(COUNTIFS('Lot register'!$A$8:$A$107,B76,'Lot register'!$B$8:$B$107,C76)&lt;&gt;1,"Check lot ID",IF(OR(D76="Routine",D76="QC",D76="Repeat"),IF(OR(NOT(ISNUMBER(E76)),E76&lt;0),"Enter work count",IF(NOT(ISNUMBER(J76)),"Enter pack details","Recorded")),IF(NOT(ISNUMBER(J76)),"Enter pack details","Recorded")))))))</x:f>
      </x:c>
      <x:c r="O76" s="15" t="str">
        <x:f>IF(B76="","",IF(COUNTIFS('Item setup'!$A$8:$A$47,B76)&lt;&gt;1,"n.a.",INDEX('Item setup'!$F$8:$F$47,MATCH(B76,'Item setup'!$A$8:$A$47,0))))</x:f>
      </x:c>
    </x:row>
    <x:row r="77" ht="24" customHeight="1">
      <x:c r="A77" s="7"/>
      <x:c r="B77" s="5"/>
      <x:c r="C77" s="5"/>
      <x:c r="D77" s="5"/>
      <x:c r="E77" s="16"/>
      <x:c r="F77" s="16"/>
      <x:c r="G77" s="5"/>
      <x:c r="H77" s="15" t="str">
        <x:f>IF(B77="","",IF(COUNTIFS('Item setup'!$A$8:$A$47,B77)&lt;&gt;1,"n.a.",INDEX('Item setup'!$B$8:$B$47,MATCH(B77,'Item setup'!$A$8:$A$47,0))))</x:f>
      </x:c>
      <x:c r="I77" s="15" t="str">
        <x:f>IF(B77="","",IF(COUNTIFS('Item setup'!$A$8:$A$47,B77)&lt;&gt;1,"n.a.",INDEX('Item setup'!$E$8:$E$47,MATCH(B77,'Item setup'!$A$8:$A$47,0))))</x:f>
      </x:c>
      <x:c r="J77" s="17" t="str">
        <x:f>IF(B77="","",IF(COUNTIFS('Item setup'!$A$8:$A$47,B77)&lt;&gt;1,"n.a.",INDEX('Item setup'!$I$8:$I$47,MATCH(B77,'Item setup'!$A$8:$A$47,0))))</x:f>
      </x:c>
      <x:c r="K77" s="17" t="str">
        <x:f>IF(OR(A77="",B77="",NOT(ISNUMBER(F77))),"",IF(ISNUMBER(J77),F77*J77,"n.a."))</x:f>
      </x:c>
      <x:c r="L77" s="15" t="str">
        <x:f>IF(OR(B77="",NOT(ISNUMBER(E77))),"",IF(OR(D77="Routine",D77="QC",D77="Repeat"),IF(COUNTIFS('Item setup'!$A$8:$A$47,B77)&lt;&gt;1,"n.a.",IF(IF(D77="Routine",COUNTIFS('Item setup'!$A$8:$A$47,B77,'Item setup'!$J$8:$J$47,"&lt;&gt;"),IF(D77="QC",COUNTIFS('Item setup'!$A$8:$A$47,B77,'Item setup'!$K$8:$K$47,"&lt;&gt;"),COUNTIFS('Item setup'!$A$8:$A$47,B77,'Item setup'!$L$8:$L$47,"&lt;&gt;")))=0,"n.a.",E77*IF(D77="Routine",INDEX('Item setup'!$J$8:$J$47,MATCH(B77,'Item setup'!$A$8:$A$47,0)),IF(D77="QC",INDEX('Item setup'!$K$8:$K$47,MATCH(B77,'Item setup'!$A$8:$A$47,0)),INDEX('Item setup'!$L$8:$L$47,MATCH(B77,'Item setup'!$A$8:$A$47,0)))))),""))</x:f>
      </x:c>
      <x:c r="M77" s="15" t="str">
        <x:f>IF(AND(ISNUMBER(F77),ISNUMBER(L77)),F77-L77,"")</x:f>
      </x:c>
      <x:c r="N77" s="15" t="str">
        <x:f>IF(COUNTA(A77:G77)=0,"",IF(OR(A77="",B77="",C77="",D77="",NOT(ISNUMBER(F77))),"Complete entry",IF(OR(NOT(ISNUMBER(A77)),NOT(ISNUMBER(F77)),F77&lt;0),"Invalid date/quantity",IF(COUNTIFS('Item setup'!$A$8:$A$47,B77)&lt;&gt;1,"Check item ID",IF(COUNTIFS('Lot register'!$A$8:$A$107,B77,'Lot register'!$B$8:$B$107,C77)&lt;&gt;1,"Check lot ID",IF(OR(D77="Routine",D77="QC",D77="Repeat"),IF(OR(NOT(ISNUMBER(E77)),E77&lt;0),"Enter work count",IF(NOT(ISNUMBER(J77)),"Enter pack details","Recorded")),IF(NOT(ISNUMBER(J77)),"Enter pack details","Recorded")))))))</x:f>
      </x:c>
      <x:c r="O77" s="15" t="str">
        <x:f>IF(B77="","",IF(COUNTIFS('Item setup'!$A$8:$A$47,B77)&lt;&gt;1,"n.a.",INDEX('Item setup'!$F$8:$F$47,MATCH(B77,'Item setup'!$A$8:$A$47,0))))</x:f>
      </x:c>
    </x:row>
    <x:row r="78" ht="24" customHeight="1">
      <x:c r="A78" s="7"/>
      <x:c r="B78" s="5"/>
      <x:c r="C78" s="5"/>
      <x:c r="D78" s="5"/>
      <x:c r="E78" s="16"/>
      <x:c r="F78" s="16"/>
      <x:c r="G78" s="5"/>
      <x:c r="H78" s="15" t="str">
        <x:f>IF(B78="","",IF(COUNTIFS('Item setup'!$A$8:$A$47,B78)&lt;&gt;1,"n.a.",INDEX('Item setup'!$B$8:$B$47,MATCH(B78,'Item setup'!$A$8:$A$47,0))))</x:f>
      </x:c>
      <x:c r="I78" s="15" t="str">
        <x:f>IF(B78="","",IF(COUNTIFS('Item setup'!$A$8:$A$47,B78)&lt;&gt;1,"n.a.",INDEX('Item setup'!$E$8:$E$47,MATCH(B78,'Item setup'!$A$8:$A$47,0))))</x:f>
      </x:c>
      <x:c r="J78" s="17" t="str">
        <x:f>IF(B78="","",IF(COUNTIFS('Item setup'!$A$8:$A$47,B78)&lt;&gt;1,"n.a.",INDEX('Item setup'!$I$8:$I$47,MATCH(B78,'Item setup'!$A$8:$A$47,0))))</x:f>
      </x:c>
      <x:c r="K78" s="17" t="str">
        <x:f>IF(OR(A78="",B78="",NOT(ISNUMBER(F78))),"",IF(ISNUMBER(J78),F78*J78,"n.a."))</x:f>
      </x:c>
      <x:c r="L78" s="15" t="str">
        <x:f>IF(OR(B78="",NOT(ISNUMBER(E78))),"",IF(OR(D78="Routine",D78="QC",D78="Repeat"),IF(COUNTIFS('Item setup'!$A$8:$A$47,B78)&lt;&gt;1,"n.a.",IF(IF(D78="Routine",COUNTIFS('Item setup'!$A$8:$A$47,B78,'Item setup'!$J$8:$J$47,"&lt;&gt;"),IF(D78="QC",COUNTIFS('Item setup'!$A$8:$A$47,B78,'Item setup'!$K$8:$K$47,"&lt;&gt;"),COUNTIFS('Item setup'!$A$8:$A$47,B78,'Item setup'!$L$8:$L$47,"&lt;&gt;")))=0,"n.a.",E78*IF(D78="Routine",INDEX('Item setup'!$J$8:$J$47,MATCH(B78,'Item setup'!$A$8:$A$47,0)),IF(D78="QC",INDEX('Item setup'!$K$8:$K$47,MATCH(B78,'Item setup'!$A$8:$A$47,0)),INDEX('Item setup'!$L$8:$L$47,MATCH(B78,'Item setup'!$A$8:$A$47,0)))))),""))</x:f>
      </x:c>
      <x:c r="M78" s="15" t="str">
        <x:f>IF(AND(ISNUMBER(F78),ISNUMBER(L78)),F78-L78,"")</x:f>
      </x:c>
      <x:c r="N78" s="15" t="str">
        <x:f>IF(COUNTA(A78:G78)=0,"",IF(OR(A78="",B78="",C78="",D78="",NOT(ISNUMBER(F78))),"Complete entry",IF(OR(NOT(ISNUMBER(A78)),NOT(ISNUMBER(F78)),F78&lt;0),"Invalid date/quantity",IF(COUNTIFS('Item setup'!$A$8:$A$47,B78)&lt;&gt;1,"Check item ID",IF(COUNTIFS('Lot register'!$A$8:$A$107,B78,'Lot register'!$B$8:$B$107,C78)&lt;&gt;1,"Check lot ID",IF(OR(D78="Routine",D78="QC",D78="Repeat"),IF(OR(NOT(ISNUMBER(E78)),E78&lt;0),"Enter work count",IF(NOT(ISNUMBER(J78)),"Enter pack details","Recorded")),IF(NOT(ISNUMBER(J78)),"Enter pack details","Recorded")))))))</x:f>
      </x:c>
      <x:c r="O78" s="15" t="str">
        <x:f>IF(B78="","",IF(COUNTIFS('Item setup'!$A$8:$A$47,B78)&lt;&gt;1,"n.a.",INDEX('Item setup'!$F$8:$F$47,MATCH(B78,'Item setup'!$A$8:$A$47,0))))</x:f>
      </x:c>
    </x:row>
    <x:row r="79" ht="24" customHeight="1">
      <x:c r="A79" s="7"/>
      <x:c r="B79" s="5"/>
      <x:c r="C79" s="5"/>
      <x:c r="D79" s="5"/>
      <x:c r="E79" s="16"/>
      <x:c r="F79" s="16"/>
      <x:c r="G79" s="5"/>
      <x:c r="H79" s="15" t="str">
        <x:f>IF(B79="","",IF(COUNTIFS('Item setup'!$A$8:$A$47,B79)&lt;&gt;1,"n.a.",INDEX('Item setup'!$B$8:$B$47,MATCH(B79,'Item setup'!$A$8:$A$47,0))))</x:f>
      </x:c>
      <x:c r="I79" s="15" t="str">
        <x:f>IF(B79="","",IF(COUNTIFS('Item setup'!$A$8:$A$47,B79)&lt;&gt;1,"n.a.",INDEX('Item setup'!$E$8:$E$47,MATCH(B79,'Item setup'!$A$8:$A$47,0))))</x:f>
      </x:c>
      <x:c r="J79" s="17" t="str">
        <x:f>IF(B79="","",IF(COUNTIFS('Item setup'!$A$8:$A$47,B79)&lt;&gt;1,"n.a.",INDEX('Item setup'!$I$8:$I$47,MATCH(B79,'Item setup'!$A$8:$A$47,0))))</x:f>
      </x:c>
      <x:c r="K79" s="17" t="str">
        <x:f>IF(OR(A79="",B79="",NOT(ISNUMBER(F79))),"",IF(ISNUMBER(J79),F79*J79,"n.a."))</x:f>
      </x:c>
      <x:c r="L79" s="15" t="str">
        <x:f>IF(OR(B79="",NOT(ISNUMBER(E79))),"",IF(OR(D79="Routine",D79="QC",D79="Repeat"),IF(COUNTIFS('Item setup'!$A$8:$A$47,B79)&lt;&gt;1,"n.a.",IF(IF(D79="Routine",COUNTIFS('Item setup'!$A$8:$A$47,B79,'Item setup'!$J$8:$J$47,"&lt;&gt;"),IF(D79="QC",COUNTIFS('Item setup'!$A$8:$A$47,B79,'Item setup'!$K$8:$K$47,"&lt;&gt;"),COUNTIFS('Item setup'!$A$8:$A$47,B79,'Item setup'!$L$8:$L$47,"&lt;&gt;")))=0,"n.a.",E79*IF(D79="Routine",INDEX('Item setup'!$J$8:$J$47,MATCH(B79,'Item setup'!$A$8:$A$47,0)),IF(D79="QC",INDEX('Item setup'!$K$8:$K$47,MATCH(B79,'Item setup'!$A$8:$A$47,0)),INDEX('Item setup'!$L$8:$L$47,MATCH(B79,'Item setup'!$A$8:$A$47,0)))))),""))</x:f>
      </x:c>
      <x:c r="M79" s="15" t="str">
        <x:f>IF(AND(ISNUMBER(F79),ISNUMBER(L79)),F79-L79,"")</x:f>
      </x:c>
      <x:c r="N79" s="15" t="str">
        <x:f>IF(COUNTA(A79:G79)=0,"",IF(OR(A79="",B79="",C79="",D79="",NOT(ISNUMBER(F79))),"Complete entry",IF(OR(NOT(ISNUMBER(A79)),NOT(ISNUMBER(F79)),F79&lt;0),"Invalid date/quantity",IF(COUNTIFS('Item setup'!$A$8:$A$47,B79)&lt;&gt;1,"Check item ID",IF(COUNTIFS('Lot register'!$A$8:$A$107,B79,'Lot register'!$B$8:$B$107,C79)&lt;&gt;1,"Check lot ID",IF(OR(D79="Routine",D79="QC",D79="Repeat"),IF(OR(NOT(ISNUMBER(E79)),E79&lt;0),"Enter work count",IF(NOT(ISNUMBER(J79)),"Enter pack details","Recorded")),IF(NOT(ISNUMBER(J79)),"Enter pack details","Recorded")))))))</x:f>
      </x:c>
      <x:c r="O79" s="15" t="str">
        <x:f>IF(B79="","",IF(COUNTIFS('Item setup'!$A$8:$A$47,B79)&lt;&gt;1,"n.a.",INDEX('Item setup'!$F$8:$F$47,MATCH(B79,'Item setup'!$A$8:$A$47,0))))</x:f>
      </x:c>
    </x:row>
    <x:row r="80" ht="24" customHeight="1">
      <x:c r="A80" s="7"/>
      <x:c r="B80" s="5"/>
      <x:c r="C80" s="5"/>
      <x:c r="D80" s="5"/>
      <x:c r="E80" s="16"/>
      <x:c r="F80" s="16"/>
      <x:c r="G80" s="5"/>
      <x:c r="H80" s="15" t="str">
        <x:f>IF(B80="","",IF(COUNTIFS('Item setup'!$A$8:$A$47,B80)&lt;&gt;1,"n.a.",INDEX('Item setup'!$B$8:$B$47,MATCH(B80,'Item setup'!$A$8:$A$47,0))))</x:f>
      </x:c>
      <x:c r="I80" s="15" t="str">
        <x:f>IF(B80="","",IF(COUNTIFS('Item setup'!$A$8:$A$47,B80)&lt;&gt;1,"n.a.",INDEX('Item setup'!$E$8:$E$47,MATCH(B80,'Item setup'!$A$8:$A$47,0))))</x:f>
      </x:c>
      <x:c r="J80" s="17" t="str">
        <x:f>IF(B80="","",IF(COUNTIFS('Item setup'!$A$8:$A$47,B80)&lt;&gt;1,"n.a.",INDEX('Item setup'!$I$8:$I$47,MATCH(B80,'Item setup'!$A$8:$A$47,0))))</x:f>
      </x:c>
      <x:c r="K80" s="17" t="str">
        <x:f>IF(OR(A80="",B80="",NOT(ISNUMBER(F80))),"",IF(ISNUMBER(J80),F80*J80,"n.a."))</x:f>
      </x:c>
      <x:c r="L80" s="15" t="str">
        <x:f>IF(OR(B80="",NOT(ISNUMBER(E80))),"",IF(OR(D80="Routine",D80="QC",D80="Repeat"),IF(COUNTIFS('Item setup'!$A$8:$A$47,B80)&lt;&gt;1,"n.a.",IF(IF(D80="Routine",COUNTIFS('Item setup'!$A$8:$A$47,B80,'Item setup'!$J$8:$J$47,"&lt;&gt;"),IF(D80="QC",COUNTIFS('Item setup'!$A$8:$A$47,B80,'Item setup'!$K$8:$K$47,"&lt;&gt;"),COUNTIFS('Item setup'!$A$8:$A$47,B80,'Item setup'!$L$8:$L$47,"&lt;&gt;")))=0,"n.a.",E80*IF(D80="Routine",INDEX('Item setup'!$J$8:$J$47,MATCH(B80,'Item setup'!$A$8:$A$47,0)),IF(D80="QC",INDEX('Item setup'!$K$8:$K$47,MATCH(B80,'Item setup'!$A$8:$A$47,0)),INDEX('Item setup'!$L$8:$L$47,MATCH(B80,'Item setup'!$A$8:$A$47,0)))))),""))</x:f>
      </x:c>
      <x:c r="M80" s="15" t="str">
        <x:f>IF(AND(ISNUMBER(F80),ISNUMBER(L80)),F80-L80,"")</x:f>
      </x:c>
      <x:c r="N80" s="15" t="str">
        <x:f>IF(COUNTA(A80:G80)=0,"",IF(OR(A80="",B80="",C80="",D80="",NOT(ISNUMBER(F80))),"Complete entry",IF(OR(NOT(ISNUMBER(A80)),NOT(ISNUMBER(F80)),F80&lt;0),"Invalid date/quantity",IF(COUNTIFS('Item setup'!$A$8:$A$47,B80)&lt;&gt;1,"Check item ID",IF(COUNTIFS('Lot register'!$A$8:$A$107,B80,'Lot register'!$B$8:$B$107,C80)&lt;&gt;1,"Check lot ID",IF(OR(D80="Routine",D80="QC",D80="Repeat"),IF(OR(NOT(ISNUMBER(E80)),E80&lt;0),"Enter work count",IF(NOT(ISNUMBER(J80)),"Enter pack details","Recorded")),IF(NOT(ISNUMBER(J80)),"Enter pack details","Recorded")))))))</x:f>
      </x:c>
      <x:c r="O80" s="15" t="str">
        <x:f>IF(B80="","",IF(COUNTIFS('Item setup'!$A$8:$A$47,B80)&lt;&gt;1,"n.a.",INDEX('Item setup'!$F$8:$F$47,MATCH(B80,'Item setup'!$A$8:$A$47,0))))</x:f>
      </x:c>
    </x:row>
    <x:row r="81" ht="24" customHeight="1">
      <x:c r="A81" s="7"/>
      <x:c r="B81" s="5"/>
      <x:c r="C81" s="5"/>
      <x:c r="D81" s="5"/>
      <x:c r="E81" s="16"/>
      <x:c r="F81" s="16"/>
      <x:c r="G81" s="5"/>
      <x:c r="H81" s="15" t="str">
        <x:f>IF(B81="","",IF(COUNTIFS('Item setup'!$A$8:$A$47,B81)&lt;&gt;1,"n.a.",INDEX('Item setup'!$B$8:$B$47,MATCH(B81,'Item setup'!$A$8:$A$47,0))))</x:f>
      </x:c>
      <x:c r="I81" s="15" t="str">
        <x:f>IF(B81="","",IF(COUNTIFS('Item setup'!$A$8:$A$47,B81)&lt;&gt;1,"n.a.",INDEX('Item setup'!$E$8:$E$47,MATCH(B81,'Item setup'!$A$8:$A$47,0))))</x:f>
      </x:c>
      <x:c r="J81" s="17" t="str">
        <x:f>IF(B81="","",IF(COUNTIFS('Item setup'!$A$8:$A$47,B81)&lt;&gt;1,"n.a.",INDEX('Item setup'!$I$8:$I$47,MATCH(B81,'Item setup'!$A$8:$A$47,0))))</x:f>
      </x:c>
      <x:c r="K81" s="17" t="str">
        <x:f>IF(OR(A81="",B81="",NOT(ISNUMBER(F81))),"",IF(ISNUMBER(J81),F81*J81,"n.a."))</x:f>
      </x:c>
      <x:c r="L81" s="15" t="str">
        <x:f>IF(OR(B81="",NOT(ISNUMBER(E81))),"",IF(OR(D81="Routine",D81="QC",D81="Repeat"),IF(COUNTIFS('Item setup'!$A$8:$A$47,B81)&lt;&gt;1,"n.a.",IF(IF(D81="Routine",COUNTIFS('Item setup'!$A$8:$A$47,B81,'Item setup'!$J$8:$J$47,"&lt;&gt;"),IF(D81="QC",COUNTIFS('Item setup'!$A$8:$A$47,B81,'Item setup'!$K$8:$K$47,"&lt;&gt;"),COUNTIFS('Item setup'!$A$8:$A$47,B81,'Item setup'!$L$8:$L$47,"&lt;&gt;")))=0,"n.a.",E81*IF(D81="Routine",INDEX('Item setup'!$J$8:$J$47,MATCH(B81,'Item setup'!$A$8:$A$47,0)),IF(D81="QC",INDEX('Item setup'!$K$8:$K$47,MATCH(B81,'Item setup'!$A$8:$A$47,0)),INDEX('Item setup'!$L$8:$L$47,MATCH(B81,'Item setup'!$A$8:$A$47,0)))))),""))</x:f>
      </x:c>
      <x:c r="M81" s="15" t="str">
        <x:f>IF(AND(ISNUMBER(F81),ISNUMBER(L81)),F81-L81,"")</x:f>
      </x:c>
      <x:c r="N81" s="15" t="str">
        <x:f>IF(COUNTA(A81:G81)=0,"",IF(OR(A81="",B81="",C81="",D81="",NOT(ISNUMBER(F81))),"Complete entry",IF(OR(NOT(ISNUMBER(A81)),NOT(ISNUMBER(F81)),F81&lt;0),"Invalid date/quantity",IF(COUNTIFS('Item setup'!$A$8:$A$47,B81)&lt;&gt;1,"Check item ID",IF(COUNTIFS('Lot register'!$A$8:$A$107,B81,'Lot register'!$B$8:$B$107,C81)&lt;&gt;1,"Check lot ID",IF(OR(D81="Routine",D81="QC",D81="Repeat"),IF(OR(NOT(ISNUMBER(E81)),E81&lt;0),"Enter work count",IF(NOT(ISNUMBER(J81)),"Enter pack details","Recorded")),IF(NOT(ISNUMBER(J81)),"Enter pack details","Recorded")))))))</x:f>
      </x:c>
      <x:c r="O81" s="15" t="str">
        <x:f>IF(B81="","",IF(COUNTIFS('Item setup'!$A$8:$A$47,B81)&lt;&gt;1,"n.a.",INDEX('Item setup'!$F$8:$F$47,MATCH(B81,'Item setup'!$A$8:$A$47,0))))</x:f>
      </x:c>
    </x:row>
    <x:row r="82" ht="24" customHeight="1">
      <x:c r="A82" s="7"/>
      <x:c r="B82" s="5"/>
      <x:c r="C82" s="5"/>
      <x:c r="D82" s="5"/>
      <x:c r="E82" s="16"/>
      <x:c r="F82" s="16"/>
      <x:c r="G82" s="5"/>
      <x:c r="H82" s="15" t="str">
        <x:f>IF(B82="","",IF(COUNTIFS('Item setup'!$A$8:$A$47,B82)&lt;&gt;1,"n.a.",INDEX('Item setup'!$B$8:$B$47,MATCH(B82,'Item setup'!$A$8:$A$47,0))))</x:f>
      </x:c>
      <x:c r="I82" s="15" t="str">
        <x:f>IF(B82="","",IF(COUNTIFS('Item setup'!$A$8:$A$47,B82)&lt;&gt;1,"n.a.",INDEX('Item setup'!$E$8:$E$47,MATCH(B82,'Item setup'!$A$8:$A$47,0))))</x:f>
      </x:c>
      <x:c r="J82" s="17" t="str">
        <x:f>IF(B82="","",IF(COUNTIFS('Item setup'!$A$8:$A$47,B82)&lt;&gt;1,"n.a.",INDEX('Item setup'!$I$8:$I$47,MATCH(B82,'Item setup'!$A$8:$A$47,0))))</x:f>
      </x:c>
      <x:c r="K82" s="17" t="str">
        <x:f>IF(OR(A82="",B82="",NOT(ISNUMBER(F82))),"",IF(ISNUMBER(J82),F82*J82,"n.a."))</x:f>
      </x:c>
      <x:c r="L82" s="15" t="str">
        <x:f>IF(OR(B82="",NOT(ISNUMBER(E82))),"",IF(OR(D82="Routine",D82="QC",D82="Repeat"),IF(COUNTIFS('Item setup'!$A$8:$A$47,B82)&lt;&gt;1,"n.a.",IF(IF(D82="Routine",COUNTIFS('Item setup'!$A$8:$A$47,B82,'Item setup'!$J$8:$J$47,"&lt;&gt;"),IF(D82="QC",COUNTIFS('Item setup'!$A$8:$A$47,B82,'Item setup'!$K$8:$K$47,"&lt;&gt;"),COUNTIFS('Item setup'!$A$8:$A$47,B82,'Item setup'!$L$8:$L$47,"&lt;&gt;")))=0,"n.a.",E82*IF(D82="Routine",INDEX('Item setup'!$J$8:$J$47,MATCH(B82,'Item setup'!$A$8:$A$47,0)),IF(D82="QC",INDEX('Item setup'!$K$8:$K$47,MATCH(B82,'Item setup'!$A$8:$A$47,0)),INDEX('Item setup'!$L$8:$L$47,MATCH(B82,'Item setup'!$A$8:$A$47,0)))))),""))</x:f>
      </x:c>
      <x:c r="M82" s="15" t="str">
        <x:f>IF(AND(ISNUMBER(F82),ISNUMBER(L82)),F82-L82,"")</x:f>
      </x:c>
      <x:c r="N82" s="15" t="str">
        <x:f>IF(COUNTA(A82:G82)=0,"",IF(OR(A82="",B82="",C82="",D82="",NOT(ISNUMBER(F82))),"Complete entry",IF(OR(NOT(ISNUMBER(A82)),NOT(ISNUMBER(F82)),F82&lt;0),"Invalid date/quantity",IF(COUNTIFS('Item setup'!$A$8:$A$47,B82)&lt;&gt;1,"Check item ID",IF(COUNTIFS('Lot register'!$A$8:$A$107,B82,'Lot register'!$B$8:$B$107,C82)&lt;&gt;1,"Check lot ID",IF(OR(D82="Routine",D82="QC",D82="Repeat"),IF(OR(NOT(ISNUMBER(E82)),E82&lt;0),"Enter work count",IF(NOT(ISNUMBER(J82)),"Enter pack details","Recorded")),IF(NOT(ISNUMBER(J82)),"Enter pack details","Recorded")))))))</x:f>
      </x:c>
      <x:c r="O82" s="15" t="str">
        <x:f>IF(B82="","",IF(COUNTIFS('Item setup'!$A$8:$A$47,B82)&lt;&gt;1,"n.a.",INDEX('Item setup'!$F$8:$F$47,MATCH(B82,'Item setup'!$A$8:$A$47,0))))</x:f>
      </x:c>
    </x:row>
    <x:row r="83" ht="24" customHeight="1">
      <x:c r="A83" s="7"/>
      <x:c r="B83" s="5"/>
      <x:c r="C83" s="5"/>
      <x:c r="D83" s="5"/>
      <x:c r="E83" s="16"/>
      <x:c r="F83" s="16"/>
      <x:c r="G83" s="5"/>
      <x:c r="H83" s="15" t="str">
        <x:f>IF(B83="","",IF(COUNTIFS('Item setup'!$A$8:$A$47,B83)&lt;&gt;1,"n.a.",INDEX('Item setup'!$B$8:$B$47,MATCH(B83,'Item setup'!$A$8:$A$47,0))))</x:f>
      </x:c>
      <x:c r="I83" s="15" t="str">
        <x:f>IF(B83="","",IF(COUNTIFS('Item setup'!$A$8:$A$47,B83)&lt;&gt;1,"n.a.",INDEX('Item setup'!$E$8:$E$47,MATCH(B83,'Item setup'!$A$8:$A$47,0))))</x:f>
      </x:c>
      <x:c r="J83" s="17" t="str">
        <x:f>IF(B83="","",IF(COUNTIFS('Item setup'!$A$8:$A$47,B83)&lt;&gt;1,"n.a.",INDEX('Item setup'!$I$8:$I$47,MATCH(B83,'Item setup'!$A$8:$A$47,0))))</x:f>
      </x:c>
      <x:c r="K83" s="17" t="str">
        <x:f>IF(OR(A83="",B83="",NOT(ISNUMBER(F83))),"",IF(ISNUMBER(J83),F83*J83,"n.a."))</x:f>
      </x:c>
      <x:c r="L83" s="15" t="str">
        <x:f>IF(OR(B83="",NOT(ISNUMBER(E83))),"",IF(OR(D83="Routine",D83="QC",D83="Repeat"),IF(COUNTIFS('Item setup'!$A$8:$A$47,B83)&lt;&gt;1,"n.a.",IF(IF(D83="Routine",COUNTIFS('Item setup'!$A$8:$A$47,B83,'Item setup'!$J$8:$J$47,"&lt;&gt;"),IF(D83="QC",COUNTIFS('Item setup'!$A$8:$A$47,B83,'Item setup'!$K$8:$K$47,"&lt;&gt;"),COUNTIFS('Item setup'!$A$8:$A$47,B83,'Item setup'!$L$8:$L$47,"&lt;&gt;")))=0,"n.a.",E83*IF(D83="Routine",INDEX('Item setup'!$J$8:$J$47,MATCH(B83,'Item setup'!$A$8:$A$47,0)),IF(D83="QC",INDEX('Item setup'!$K$8:$K$47,MATCH(B83,'Item setup'!$A$8:$A$47,0)),INDEX('Item setup'!$L$8:$L$47,MATCH(B83,'Item setup'!$A$8:$A$47,0)))))),""))</x:f>
      </x:c>
      <x:c r="M83" s="15" t="str">
        <x:f>IF(AND(ISNUMBER(F83),ISNUMBER(L83)),F83-L83,"")</x:f>
      </x:c>
      <x:c r="N83" s="15" t="str">
        <x:f>IF(COUNTA(A83:G83)=0,"",IF(OR(A83="",B83="",C83="",D83="",NOT(ISNUMBER(F83))),"Complete entry",IF(OR(NOT(ISNUMBER(A83)),NOT(ISNUMBER(F83)),F83&lt;0),"Invalid date/quantity",IF(COUNTIFS('Item setup'!$A$8:$A$47,B83)&lt;&gt;1,"Check item ID",IF(COUNTIFS('Lot register'!$A$8:$A$107,B83,'Lot register'!$B$8:$B$107,C83)&lt;&gt;1,"Check lot ID",IF(OR(D83="Routine",D83="QC",D83="Repeat"),IF(OR(NOT(ISNUMBER(E83)),E83&lt;0),"Enter work count",IF(NOT(ISNUMBER(J83)),"Enter pack details","Recorded")),IF(NOT(ISNUMBER(J83)),"Enter pack details","Recorded")))))))</x:f>
      </x:c>
      <x:c r="O83" s="15" t="str">
        <x:f>IF(B83="","",IF(COUNTIFS('Item setup'!$A$8:$A$47,B83)&lt;&gt;1,"n.a.",INDEX('Item setup'!$F$8:$F$47,MATCH(B83,'Item setup'!$A$8:$A$47,0))))</x:f>
      </x:c>
    </x:row>
    <x:row r="84" ht="24" customHeight="1">
      <x:c r="A84" s="7"/>
      <x:c r="B84" s="5"/>
      <x:c r="C84" s="5"/>
      <x:c r="D84" s="5"/>
      <x:c r="E84" s="16"/>
      <x:c r="F84" s="16"/>
      <x:c r="G84" s="5"/>
      <x:c r="H84" s="15" t="str">
        <x:f>IF(B84="","",IF(COUNTIFS('Item setup'!$A$8:$A$47,B84)&lt;&gt;1,"n.a.",INDEX('Item setup'!$B$8:$B$47,MATCH(B84,'Item setup'!$A$8:$A$47,0))))</x:f>
      </x:c>
      <x:c r="I84" s="15" t="str">
        <x:f>IF(B84="","",IF(COUNTIFS('Item setup'!$A$8:$A$47,B84)&lt;&gt;1,"n.a.",INDEX('Item setup'!$E$8:$E$47,MATCH(B84,'Item setup'!$A$8:$A$47,0))))</x:f>
      </x:c>
      <x:c r="J84" s="17" t="str">
        <x:f>IF(B84="","",IF(COUNTIFS('Item setup'!$A$8:$A$47,B84)&lt;&gt;1,"n.a.",INDEX('Item setup'!$I$8:$I$47,MATCH(B84,'Item setup'!$A$8:$A$47,0))))</x:f>
      </x:c>
      <x:c r="K84" s="17" t="str">
        <x:f>IF(OR(A84="",B84="",NOT(ISNUMBER(F84))),"",IF(ISNUMBER(J84),F84*J84,"n.a."))</x:f>
      </x:c>
      <x:c r="L84" s="15" t="str">
        <x:f>IF(OR(B84="",NOT(ISNUMBER(E84))),"",IF(OR(D84="Routine",D84="QC",D84="Repeat"),IF(COUNTIFS('Item setup'!$A$8:$A$47,B84)&lt;&gt;1,"n.a.",IF(IF(D84="Routine",COUNTIFS('Item setup'!$A$8:$A$47,B84,'Item setup'!$J$8:$J$47,"&lt;&gt;"),IF(D84="QC",COUNTIFS('Item setup'!$A$8:$A$47,B84,'Item setup'!$K$8:$K$47,"&lt;&gt;"),COUNTIFS('Item setup'!$A$8:$A$47,B84,'Item setup'!$L$8:$L$47,"&lt;&gt;")))=0,"n.a.",E84*IF(D84="Routine",INDEX('Item setup'!$J$8:$J$47,MATCH(B84,'Item setup'!$A$8:$A$47,0)),IF(D84="QC",INDEX('Item setup'!$K$8:$K$47,MATCH(B84,'Item setup'!$A$8:$A$47,0)),INDEX('Item setup'!$L$8:$L$47,MATCH(B84,'Item setup'!$A$8:$A$47,0)))))),""))</x:f>
      </x:c>
      <x:c r="M84" s="15" t="str">
        <x:f>IF(AND(ISNUMBER(F84),ISNUMBER(L84)),F84-L84,"")</x:f>
      </x:c>
      <x:c r="N84" s="15" t="str">
        <x:f>IF(COUNTA(A84:G84)=0,"",IF(OR(A84="",B84="",C84="",D84="",NOT(ISNUMBER(F84))),"Complete entry",IF(OR(NOT(ISNUMBER(A84)),NOT(ISNUMBER(F84)),F84&lt;0),"Invalid date/quantity",IF(COUNTIFS('Item setup'!$A$8:$A$47,B84)&lt;&gt;1,"Check item ID",IF(COUNTIFS('Lot register'!$A$8:$A$107,B84,'Lot register'!$B$8:$B$107,C84)&lt;&gt;1,"Check lot ID",IF(OR(D84="Routine",D84="QC",D84="Repeat"),IF(OR(NOT(ISNUMBER(E84)),E84&lt;0),"Enter work count",IF(NOT(ISNUMBER(J84)),"Enter pack details","Recorded")),IF(NOT(ISNUMBER(J84)),"Enter pack details","Recorded")))))))</x:f>
      </x:c>
      <x:c r="O84" s="15" t="str">
        <x:f>IF(B84="","",IF(COUNTIFS('Item setup'!$A$8:$A$47,B84)&lt;&gt;1,"n.a.",INDEX('Item setup'!$F$8:$F$47,MATCH(B84,'Item setup'!$A$8:$A$47,0))))</x:f>
      </x:c>
    </x:row>
    <x:row r="85" ht="24" customHeight="1">
      <x:c r="A85" s="7"/>
      <x:c r="B85" s="5"/>
      <x:c r="C85" s="5"/>
      <x:c r="D85" s="5"/>
      <x:c r="E85" s="16"/>
      <x:c r="F85" s="16"/>
      <x:c r="G85" s="5"/>
      <x:c r="H85" s="15" t="str">
        <x:f>IF(B85="","",IF(COUNTIFS('Item setup'!$A$8:$A$47,B85)&lt;&gt;1,"n.a.",INDEX('Item setup'!$B$8:$B$47,MATCH(B85,'Item setup'!$A$8:$A$47,0))))</x:f>
      </x:c>
      <x:c r="I85" s="15" t="str">
        <x:f>IF(B85="","",IF(COUNTIFS('Item setup'!$A$8:$A$47,B85)&lt;&gt;1,"n.a.",INDEX('Item setup'!$E$8:$E$47,MATCH(B85,'Item setup'!$A$8:$A$47,0))))</x:f>
      </x:c>
      <x:c r="J85" s="17" t="str">
        <x:f>IF(B85="","",IF(COUNTIFS('Item setup'!$A$8:$A$47,B85)&lt;&gt;1,"n.a.",INDEX('Item setup'!$I$8:$I$47,MATCH(B85,'Item setup'!$A$8:$A$47,0))))</x:f>
      </x:c>
      <x:c r="K85" s="17" t="str">
        <x:f>IF(OR(A85="",B85="",NOT(ISNUMBER(F85))),"",IF(ISNUMBER(J85),F85*J85,"n.a."))</x:f>
      </x:c>
      <x:c r="L85" s="15" t="str">
        <x:f>IF(OR(B85="",NOT(ISNUMBER(E85))),"",IF(OR(D85="Routine",D85="QC",D85="Repeat"),IF(COUNTIFS('Item setup'!$A$8:$A$47,B85)&lt;&gt;1,"n.a.",IF(IF(D85="Routine",COUNTIFS('Item setup'!$A$8:$A$47,B85,'Item setup'!$J$8:$J$47,"&lt;&gt;"),IF(D85="QC",COUNTIFS('Item setup'!$A$8:$A$47,B85,'Item setup'!$K$8:$K$47,"&lt;&gt;"),COUNTIFS('Item setup'!$A$8:$A$47,B85,'Item setup'!$L$8:$L$47,"&lt;&gt;")))=0,"n.a.",E85*IF(D85="Routine",INDEX('Item setup'!$J$8:$J$47,MATCH(B85,'Item setup'!$A$8:$A$47,0)),IF(D85="QC",INDEX('Item setup'!$K$8:$K$47,MATCH(B85,'Item setup'!$A$8:$A$47,0)),INDEX('Item setup'!$L$8:$L$47,MATCH(B85,'Item setup'!$A$8:$A$47,0)))))),""))</x:f>
      </x:c>
      <x:c r="M85" s="15" t="str">
        <x:f>IF(AND(ISNUMBER(F85),ISNUMBER(L85)),F85-L85,"")</x:f>
      </x:c>
      <x:c r="N85" s="15" t="str">
        <x:f>IF(COUNTA(A85:G85)=0,"",IF(OR(A85="",B85="",C85="",D85="",NOT(ISNUMBER(F85))),"Complete entry",IF(OR(NOT(ISNUMBER(A85)),NOT(ISNUMBER(F85)),F85&lt;0),"Invalid date/quantity",IF(COUNTIFS('Item setup'!$A$8:$A$47,B85)&lt;&gt;1,"Check item ID",IF(COUNTIFS('Lot register'!$A$8:$A$107,B85,'Lot register'!$B$8:$B$107,C85)&lt;&gt;1,"Check lot ID",IF(OR(D85="Routine",D85="QC",D85="Repeat"),IF(OR(NOT(ISNUMBER(E85)),E85&lt;0),"Enter work count",IF(NOT(ISNUMBER(J85)),"Enter pack details","Recorded")),IF(NOT(ISNUMBER(J85)),"Enter pack details","Recorded")))))))</x:f>
      </x:c>
      <x:c r="O85" s="15" t="str">
        <x:f>IF(B85="","",IF(COUNTIFS('Item setup'!$A$8:$A$47,B85)&lt;&gt;1,"n.a.",INDEX('Item setup'!$F$8:$F$47,MATCH(B85,'Item setup'!$A$8:$A$47,0))))</x:f>
      </x:c>
    </x:row>
    <x:row r="86" ht="24" customHeight="1">
      <x:c r="A86" s="7"/>
      <x:c r="B86" s="5"/>
      <x:c r="C86" s="5"/>
      <x:c r="D86" s="5"/>
      <x:c r="E86" s="16"/>
      <x:c r="F86" s="16"/>
      <x:c r="G86" s="5"/>
      <x:c r="H86" s="15" t="str">
        <x:f>IF(B86="","",IF(COUNTIFS('Item setup'!$A$8:$A$47,B86)&lt;&gt;1,"n.a.",INDEX('Item setup'!$B$8:$B$47,MATCH(B86,'Item setup'!$A$8:$A$47,0))))</x:f>
      </x:c>
      <x:c r="I86" s="15" t="str">
        <x:f>IF(B86="","",IF(COUNTIFS('Item setup'!$A$8:$A$47,B86)&lt;&gt;1,"n.a.",INDEX('Item setup'!$E$8:$E$47,MATCH(B86,'Item setup'!$A$8:$A$47,0))))</x:f>
      </x:c>
      <x:c r="J86" s="17" t="str">
        <x:f>IF(B86="","",IF(COUNTIFS('Item setup'!$A$8:$A$47,B86)&lt;&gt;1,"n.a.",INDEX('Item setup'!$I$8:$I$47,MATCH(B86,'Item setup'!$A$8:$A$47,0))))</x:f>
      </x:c>
      <x:c r="K86" s="17" t="str">
        <x:f>IF(OR(A86="",B86="",NOT(ISNUMBER(F86))),"",IF(ISNUMBER(J86),F86*J86,"n.a."))</x:f>
      </x:c>
      <x:c r="L86" s="15" t="str">
        <x:f>IF(OR(B86="",NOT(ISNUMBER(E86))),"",IF(OR(D86="Routine",D86="QC",D86="Repeat"),IF(COUNTIFS('Item setup'!$A$8:$A$47,B86)&lt;&gt;1,"n.a.",IF(IF(D86="Routine",COUNTIFS('Item setup'!$A$8:$A$47,B86,'Item setup'!$J$8:$J$47,"&lt;&gt;"),IF(D86="QC",COUNTIFS('Item setup'!$A$8:$A$47,B86,'Item setup'!$K$8:$K$47,"&lt;&gt;"),COUNTIFS('Item setup'!$A$8:$A$47,B86,'Item setup'!$L$8:$L$47,"&lt;&gt;")))=0,"n.a.",E86*IF(D86="Routine",INDEX('Item setup'!$J$8:$J$47,MATCH(B86,'Item setup'!$A$8:$A$47,0)),IF(D86="QC",INDEX('Item setup'!$K$8:$K$47,MATCH(B86,'Item setup'!$A$8:$A$47,0)),INDEX('Item setup'!$L$8:$L$47,MATCH(B86,'Item setup'!$A$8:$A$47,0)))))),""))</x:f>
      </x:c>
      <x:c r="M86" s="15" t="str">
        <x:f>IF(AND(ISNUMBER(F86),ISNUMBER(L86)),F86-L86,"")</x:f>
      </x:c>
      <x:c r="N86" s="15" t="str">
        <x:f>IF(COUNTA(A86:G86)=0,"",IF(OR(A86="",B86="",C86="",D86="",NOT(ISNUMBER(F86))),"Complete entry",IF(OR(NOT(ISNUMBER(A86)),NOT(ISNUMBER(F86)),F86&lt;0),"Invalid date/quantity",IF(COUNTIFS('Item setup'!$A$8:$A$47,B86)&lt;&gt;1,"Check item ID",IF(COUNTIFS('Lot register'!$A$8:$A$107,B86,'Lot register'!$B$8:$B$107,C86)&lt;&gt;1,"Check lot ID",IF(OR(D86="Routine",D86="QC",D86="Repeat"),IF(OR(NOT(ISNUMBER(E86)),E86&lt;0),"Enter work count",IF(NOT(ISNUMBER(J86)),"Enter pack details","Recorded")),IF(NOT(ISNUMBER(J86)),"Enter pack details","Recorded")))))))</x:f>
      </x:c>
      <x:c r="O86" s="15" t="str">
        <x:f>IF(B86="","",IF(COUNTIFS('Item setup'!$A$8:$A$47,B86)&lt;&gt;1,"n.a.",INDEX('Item setup'!$F$8:$F$47,MATCH(B86,'Item setup'!$A$8:$A$47,0))))</x:f>
      </x:c>
    </x:row>
    <x:row r="87" ht="24" customHeight="1">
      <x:c r="A87" s="7"/>
      <x:c r="B87" s="5"/>
      <x:c r="C87" s="5"/>
      <x:c r="D87" s="5"/>
      <x:c r="E87" s="16"/>
      <x:c r="F87" s="16"/>
      <x:c r="G87" s="5"/>
      <x:c r="H87" s="15" t="str">
        <x:f>IF(B87="","",IF(COUNTIFS('Item setup'!$A$8:$A$47,B87)&lt;&gt;1,"n.a.",INDEX('Item setup'!$B$8:$B$47,MATCH(B87,'Item setup'!$A$8:$A$47,0))))</x:f>
      </x:c>
      <x:c r="I87" s="15" t="str">
        <x:f>IF(B87="","",IF(COUNTIFS('Item setup'!$A$8:$A$47,B87)&lt;&gt;1,"n.a.",INDEX('Item setup'!$E$8:$E$47,MATCH(B87,'Item setup'!$A$8:$A$47,0))))</x:f>
      </x:c>
      <x:c r="J87" s="17" t="str">
        <x:f>IF(B87="","",IF(COUNTIFS('Item setup'!$A$8:$A$47,B87)&lt;&gt;1,"n.a.",INDEX('Item setup'!$I$8:$I$47,MATCH(B87,'Item setup'!$A$8:$A$47,0))))</x:f>
      </x:c>
      <x:c r="K87" s="17" t="str">
        <x:f>IF(OR(A87="",B87="",NOT(ISNUMBER(F87))),"",IF(ISNUMBER(J87),F87*J87,"n.a."))</x:f>
      </x:c>
      <x:c r="L87" s="15" t="str">
        <x:f>IF(OR(B87="",NOT(ISNUMBER(E87))),"",IF(OR(D87="Routine",D87="QC",D87="Repeat"),IF(COUNTIFS('Item setup'!$A$8:$A$47,B87)&lt;&gt;1,"n.a.",IF(IF(D87="Routine",COUNTIFS('Item setup'!$A$8:$A$47,B87,'Item setup'!$J$8:$J$47,"&lt;&gt;"),IF(D87="QC",COUNTIFS('Item setup'!$A$8:$A$47,B87,'Item setup'!$K$8:$K$47,"&lt;&gt;"),COUNTIFS('Item setup'!$A$8:$A$47,B87,'Item setup'!$L$8:$L$47,"&lt;&gt;")))=0,"n.a.",E87*IF(D87="Routine",INDEX('Item setup'!$J$8:$J$47,MATCH(B87,'Item setup'!$A$8:$A$47,0)),IF(D87="QC",INDEX('Item setup'!$K$8:$K$47,MATCH(B87,'Item setup'!$A$8:$A$47,0)),INDEX('Item setup'!$L$8:$L$47,MATCH(B87,'Item setup'!$A$8:$A$47,0)))))),""))</x:f>
      </x:c>
      <x:c r="M87" s="15" t="str">
        <x:f>IF(AND(ISNUMBER(F87),ISNUMBER(L87)),F87-L87,"")</x:f>
      </x:c>
      <x:c r="N87" s="15" t="str">
        <x:f>IF(COUNTA(A87:G87)=0,"",IF(OR(A87="",B87="",C87="",D87="",NOT(ISNUMBER(F87))),"Complete entry",IF(OR(NOT(ISNUMBER(A87)),NOT(ISNUMBER(F87)),F87&lt;0),"Invalid date/quantity",IF(COUNTIFS('Item setup'!$A$8:$A$47,B87)&lt;&gt;1,"Check item ID",IF(COUNTIFS('Lot register'!$A$8:$A$107,B87,'Lot register'!$B$8:$B$107,C87)&lt;&gt;1,"Check lot ID",IF(OR(D87="Routine",D87="QC",D87="Repeat"),IF(OR(NOT(ISNUMBER(E87)),E87&lt;0),"Enter work count",IF(NOT(ISNUMBER(J87)),"Enter pack details","Recorded")),IF(NOT(ISNUMBER(J87)),"Enter pack details","Recorded")))))))</x:f>
      </x:c>
      <x:c r="O87" s="15" t="str">
        <x:f>IF(B87="","",IF(COUNTIFS('Item setup'!$A$8:$A$47,B87)&lt;&gt;1,"n.a.",INDEX('Item setup'!$F$8:$F$47,MATCH(B87,'Item setup'!$A$8:$A$47,0))))</x:f>
      </x:c>
    </x:row>
    <x:row r="88" ht="24" customHeight="1">
      <x:c r="A88" s="7"/>
      <x:c r="B88" s="5"/>
      <x:c r="C88" s="5"/>
      <x:c r="D88" s="5"/>
      <x:c r="E88" s="16"/>
      <x:c r="F88" s="16"/>
      <x:c r="G88" s="5"/>
      <x:c r="H88" s="15" t="str">
        <x:f>IF(B88="","",IF(COUNTIFS('Item setup'!$A$8:$A$47,B88)&lt;&gt;1,"n.a.",INDEX('Item setup'!$B$8:$B$47,MATCH(B88,'Item setup'!$A$8:$A$47,0))))</x:f>
      </x:c>
      <x:c r="I88" s="15" t="str">
        <x:f>IF(B88="","",IF(COUNTIFS('Item setup'!$A$8:$A$47,B88)&lt;&gt;1,"n.a.",INDEX('Item setup'!$E$8:$E$47,MATCH(B88,'Item setup'!$A$8:$A$47,0))))</x:f>
      </x:c>
      <x:c r="J88" s="17" t="str">
        <x:f>IF(B88="","",IF(COUNTIFS('Item setup'!$A$8:$A$47,B88)&lt;&gt;1,"n.a.",INDEX('Item setup'!$I$8:$I$47,MATCH(B88,'Item setup'!$A$8:$A$47,0))))</x:f>
      </x:c>
      <x:c r="K88" s="17" t="str">
        <x:f>IF(OR(A88="",B88="",NOT(ISNUMBER(F88))),"",IF(ISNUMBER(J88),F88*J88,"n.a."))</x:f>
      </x:c>
      <x:c r="L88" s="15" t="str">
        <x:f>IF(OR(B88="",NOT(ISNUMBER(E88))),"",IF(OR(D88="Routine",D88="QC",D88="Repeat"),IF(COUNTIFS('Item setup'!$A$8:$A$47,B88)&lt;&gt;1,"n.a.",IF(IF(D88="Routine",COUNTIFS('Item setup'!$A$8:$A$47,B88,'Item setup'!$J$8:$J$47,"&lt;&gt;"),IF(D88="QC",COUNTIFS('Item setup'!$A$8:$A$47,B88,'Item setup'!$K$8:$K$47,"&lt;&gt;"),COUNTIFS('Item setup'!$A$8:$A$47,B88,'Item setup'!$L$8:$L$47,"&lt;&gt;")))=0,"n.a.",E88*IF(D88="Routine",INDEX('Item setup'!$J$8:$J$47,MATCH(B88,'Item setup'!$A$8:$A$47,0)),IF(D88="QC",INDEX('Item setup'!$K$8:$K$47,MATCH(B88,'Item setup'!$A$8:$A$47,0)),INDEX('Item setup'!$L$8:$L$47,MATCH(B88,'Item setup'!$A$8:$A$47,0)))))),""))</x:f>
      </x:c>
      <x:c r="M88" s="15" t="str">
        <x:f>IF(AND(ISNUMBER(F88),ISNUMBER(L88)),F88-L88,"")</x:f>
      </x:c>
      <x:c r="N88" s="15" t="str">
        <x:f>IF(COUNTA(A88:G88)=0,"",IF(OR(A88="",B88="",C88="",D88="",NOT(ISNUMBER(F88))),"Complete entry",IF(OR(NOT(ISNUMBER(A88)),NOT(ISNUMBER(F88)),F88&lt;0),"Invalid date/quantity",IF(COUNTIFS('Item setup'!$A$8:$A$47,B88)&lt;&gt;1,"Check item ID",IF(COUNTIFS('Lot register'!$A$8:$A$107,B88,'Lot register'!$B$8:$B$107,C88)&lt;&gt;1,"Check lot ID",IF(OR(D88="Routine",D88="QC",D88="Repeat"),IF(OR(NOT(ISNUMBER(E88)),E88&lt;0),"Enter work count",IF(NOT(ISNUMBER(J88)),"Enter pack details","Recorded")),IF(NOT(ISNUMBER(J88)),"Enter pack details","Recorded")))))))</x:f>
      </x:c>
      <x:c r="O88" s="15" t="str">
        <x:f>IF(B88="","",IF(COUNTIFS('Item setup'!$A$8:$A$47,B88)&lt;&gt;1,"n.a.",INDEX('Item setup'!$F$8:$F$47,MATCH(B88,'Item setup'!$A$8:$A$47,0))))</x:f>
      </x:c>
    </x:row>
    <x:row r="89" ht="24" customHeight="1">
      <x:c r="A89" s="7"/>
      <x:c r="B89" s="5"/>
      <x:c r="C89" s="5"/>
      <x:c r="D89" s="5"/>
      <x:c r="E89" s="16"/>
      <x:c r="F89" s="16"/>
      <x:c r="G89" s="5"/>
      <x:c r="H89" s="15" t="str">
        <x:f>IF(B89="","",IF(COUNTIFS('Item setup'!$A$8:$A$47,B89)&lt;&gt;1,"n.a.",INDEX('Item setup'!$B$8:$B$47,MATCH(B89,'Item setup'!$A$8:$A$47,0))))</x:f>
      </x:c>
      <x:c r="I89" s="15" t="str">
        <x:f>IF(B89="","",IF(COUNTIFS('Item setup'!$A$8:$A$47,B89)&lt;&gt;1,"n.a.",INDEX('Item setup'!$E$8:$E$47,MATCH(B89,'Item setup'!$A$8:$A$47,0))))</x:f>
      </x:c>
      <x:c r="J89" s="17" t="str">
        <x:f>IF(B89="","",IF(COUNTIFS('Item setup'!$A$8:$A$47,B89)&lt;&gt;1,"n.a.",INDEX('Item setup'!$I$8:$I$47,MATCH(B89,'Item setup'!$A$8:$A$47,0))))</x:f>
      </x:c>
      <x:c r="K89" s="17" t="str">
        <x:f>IF(OR(A89="",B89="",NOT(ISNUMBER(F89))),"",IF(ISNUMBER(J89),F89*J89,"n.a."))</x:f>
      </x:c>
      <x:c r="L89" s="15" t="str">
        <x:f>IF(OR(B89="",NOT(ISNUMBER(E89))),"",IF(OR(D89="Routine",D89="QC",D89="Repeat"),IF(COUNTIFS('Item setup'!$A$8:$A$47,B89)&lt;&gt;1,"n.a.",IF(IF(D89="Routine",COUNTIFS('Item setup'!$A$8:$A$47,B89,'Item setup'!$J$8:$J$47,"&lt;&gt;"),IF(D89="QC",COUNTIFS('Item setup'!$A$8:$A$47,B89,'Item setup'!$K$8:$K$47,"&lt;&gt;"),COUNTIFS('Item setup'!$A$8:$A$47,B89,'Item setup'!$L$8:$L$47,"&lt;&gt;")))=0,"n.a.",E89*IF(D89="Routine",INDEX('Item setup'!$J$8:$J$47,MATCH(B89,'Item setup'!$A$8:$A$47,0)),IF(D89="QC",INDEX('Item setup'!$K$8:$K$47,MATCH(B89,'Item setup'!$A$8:$A$47,0)),INDEX('Item setup'!$L$8:$L$47,MATCH(B89,'Item setup'!$A$8:$A$47,0)))))),""))</x:f>
      </x:c>
      <x:c r="M89" s="15" t="str">
        <x:f>IF(AND(ISNUMBER(F89),ISNUMBER(L89)),F89-L89,"")</x:f>
      </x:c>
      <x:c r="N89" s="15" t="str">
        <x:f>IF(COUNTA(A89:G89)=0,"",IF(OR(A89="",B89="",C89="",D89="",NOT(ISNUMBER(F89))),"Complete entry",IF(OR(NOT(ISNUMBER(A89)),NOT(ISNUMBER(F89)),F89&lt;0),"Invalid date/quantity",IF(COUNTIFS('Item setup'!$A$8:$A$47,B89)&lt;&gt;1,"Check item ID",IF(COUNTIFS('Lot register'!$A$8:$A$107,B89,'Lot register'!$B$8:$B$107,C89)&lt;&gt;1,"Check lot ID",IF(OR(D89="Routine",D89="QC",D89="Repeat"),IF(OR(NOT(ISNUMBER(E89)),E89&lt;0),"Enter work count",IF(NOT(ISNUMBER(J89)),"Enter pack details","Recorded")),IF(NOT(ISNUMBER(J89)),"Enter pack details","Recorded")))))))</x:f>
      </x:c>
      <x:c r="O89" s="15" t="str">
        <x:f>IF(B89="","",IF(COUNTIFS('Item setup'!$A$8:$A$47,B89)&lt;&gt;1,"n.a.",INDEX('Item setup'!$F$8:$F$47,MATCH(B89,'Item setup'!$A$8:$A$47,0))))</x:f>
      </x:c>
    </x:row>
    <x:row r="90" ht="24" customHeight="1">
      <x:c r="A90" s="7"/>
      <x:c r="B90" s="5"/>
      <x:c r="C90" s="5"/>
      <x:c r="D90" s="5"/>
      <x:c r="E90" s="16"/>
      <x:c r="F90" s="16"/>
      <x:c r="G90" s="5"/>
      <x:c r="H90" s="15" t="str">
        <x:f>IF(B90="","",IF(COUNTIFS('Item setup'!$A$8:$A$47,B90)&lt;&gt;1,"n.a.",INDEX('Item setup'!$B$8:$B$47,MATCH(B90,'Item setup'!$A$8:$A$47,0))))</x:f>
      </x:c>
      <x:c r="I90" s="15" t="str">
        <x:f>IF(B90="","",IF(COUNTIFS('Item setup'!$A$8:$A$47,B90)&lt;&gt;1,"n.a.",INDEX('Item setup'!$E$8:$E$47,MATCH(B90,'Item setup'!$A$8:$A$47,0))))</x:f>
      </x:c>
      <x:c r="J90" s="17" t="str">
        <x:f>IF(B90="","",IF(COUNTIFS('Item setup'!$A$8:$A$47,B90)&lt;&gt;1,"n.a.",INDEX('Item setup'!$I$8:$I$47,MATCH(B90,'Item setup'!$A$8:$A$47,0))))</x:f>
      </x:c>
      <x:c r="K90" s="17" t="str">
        <x:f>IF(OR(A90="",B90="",NOT(ISNUMBER(F90))),"",IF(ISNUMBER(J90),F90*J90,"n.a."))</x:f>
      </x:c>
      <x:c r="L90" s="15" t="str">
        <x:f>IF(OR(B90="",NOT(ISNUMBER(E90))),"",IF(OR(D90="Routine",D90="QC",D90="Repeat"),IF(COUNTIFS('Item setup'!$A$8:$A$47,B90)&lt;&gt;1,"n.a.",IF(IF(D90="Routine",COUNTIFS('Item setup'!$A$8:$A$47,B90,'Item setup'!$J$8:$J$47,"&lt;&gt;"),IF(D90="QC",COUNTIFS('Item setup'!$A$8:$A$47,B90,'Item setup'!$K$8:$K$47,"&lt;&gt;"),COUNTIFS('Item setup'!$A$8:$A$47,B90,'Item setup'!$L$8:$L$47,"&lt;&gt;")))=0,"n.a.",E90*IF(D90="Routine",INDEX('Item setup'!$J$8:$J$47,MATCH(B90,'Item setup'!$A$8:$A$47,0)),IF(D90="QC",INDEX('Item setup'!$K$8:$K$47,MATCH(B90,'Item setup'!$A$8:$A$47,0)),INDEX('Item setup'!$L$8:$L$47,MATCH(B90,'Item setup'!$A$8:$A$47,0)))))),""))</x:f>
      </x:c>
      <x:c r="M90" s="15" t="str">
        <x:f>IF(AND(ISNUMBER(F90),ISNUMBER(L90)),F90-L90,"")</x:f>
      </x:c>
      <x:c r="N90" s="15" t="str">
        <x:f>IF(COUNTA(A90:G90)=0,"",IF(OR(A90="",B90="",C90="",D90="",NOT(ISNUMBER(F90))),"Complete entry",IF(OR(NOT(ISNUMBER(A90)),NOT(ISNUMBER(F90)),F90&lt;0),"Invalid date/quantity",IF(COUNTIFS('Item setup'!$A$8:$A$47,B90)&lt;&gt;1,"Check item ID",IF(COUNTIFS('Lot register'!$A$8:$A$107,B90,'Lot register'!$B$8:$B$107,C90)&lt;&gt;1,"Check lot ID",IF(OR(D90="Routine",D90="QC",D90="Repeat"),IF(OR(NOT(ISNUMBER(E90)),E90&lt;0),"Enter work count",IF(NOT(ISNUMBER(J90)),"Enter pack details","Recorded")),IF(NOT(ISNUMBER(J90)),"Enter pack details","Recorded")))))))</x:f>
      </x:c>
      <x:c r="O90" s="15" t="str">
        <x:f>IF(B90="","",IF(COUNTIFS('Item setup'!$A$8:$A$47,B90)&lt;&gt;1,"n.a.",INDEX('Item setup'!$F$8:$F$47,MATCH(B90,'Item setup'!$A$8:$A$47,0))))</x:f>
      </x:c>
    </x:row>
    <x:row r="91" ht="24" customHeight="1">
      <x:c r="A91" s="7"/>
      <x:c r="B91" s="5"/>
      <x:c r="C91" s="5"/>
      <x:c r="D91" s="5"/>
      <x:c r="E91" s="16"/>
      <x:c r="F91" s="16"/>
      <x:c r="G91" s="5"/>
      <x:c r="H91" s="15" t="str">
        <x:f>IF(B91="","",IF(COUNTIFS('Item setup'!$A$8:$A$47,B91)&lt;&gt;1,"n.a.",INDEX('Item setup'!$B$8:$B$47,MATCH(B91,'Item setup'!$A$8:$A$47,0))))</x:f>
      </x:c>
      <x:c r="I91" s="15" t="str">
        <x:f>IF(B91="","",IF(COUNTIFS('Item setup'!$A$8:$A$47,B91)&lt;&gt;1,"n.a.",INDEX('Item setup'!$E$8:$E$47,MATCH(B91,'Item setup'!$A$8:$A$47,0))))</x:f>
      </x:c>
      <x:c r="J91" s="17" t="str">
        <x:f>IF(B91="","",IF(COUNTIFS('Item setup'!$A$8:$A$47,B91)&lt;&gt;1,"n.a.",INDEX('Item setup'!$I$8:$I$47,MATCH(B91,'Item setup'!$A$8:$A$47,0))))</x:f>
      </x:c>
      <x:c r="K91" s="17" t="str">
        <x:f>IF(OR(A91="",B91="",NOT(ISNUMBER(F91))),"",IF(ISNUMBER(J91),F91*J91,"n.a."))</x:f>
      </x:c>
      <x:c r="L91" s="15" t="str">
        <x:f>IF(OR(B91="",NOT(ISNUMBER(E91))),"",IF(OR(D91="Routine",D91="QC",D91="Repeat"),IF(COUNTIFS('Item setup'!$A$8:$A$47,B91)&lt;&gt;1,"n.a.",IF(IF(D91="Routine",COUNTIFS('Item setup'!$A$8:$A$47,B91,'Item setup'!$J$8:$J$47,"&lt;&gt;"),IF(D91="QC",COUNTIFS('Item setup'!$A$8:$A$47,B91,'Item setup'!$K$8:$K$47,"&lt;&gt;"),COUNTIFS('Item setup'!$A$8:$A$47,B91,'Item setup'!$L$8:$L$47,"&lt;&gt;")))=0,"n.a.",E91*IF(D91="Routine",INDEX('Item setup'!$J$8:$J$47,MATCH(B91,'Item setup'!$A$8:$A$47,0)),IF(D91="QC",INDEX('Item setup'!$K$8:$K$47,MATCH(B91,'Item setup'!$A$8:$A$47,0)),INDEX('Item setup'!$L$8:$L$47,MATCH(B91,'Item setup'!$A$8:$A$47,0)))))),""))</x:f>
      </x:c>
      <x:c r="M91" s="15" t="str">
        <x:f>IF(AND(ISNUMBER(F91),ISNUMBER(L91)),F91-L91,"")</x:f>
      </x:c>
      <x:c r="N91" s="15" t="str">
        <x:f>IF(COUNTA(A91:G91)=0,"",IF(OR(A91="",B91="",C91="",D91="",NOT(ISNUMBER(F91))),"Complete entry",IF(OR(NOT(ISNUMBER(A91)),NOT(ISNUMBER(F91)),F91&lt;0),"Invalid date/quantity",IF(COUNTIFS('Item setup'!$A$8:$A$47,B91)&lt;&gt;1,"Check item ID",IF(COUNTIFS('Lot register'!$A$8:$A$107,B91,'Lot register'!$B$8:$B$107,C91)&lt;&gt;1,"Check lot ID",IF(OR(D91="Routine",D91="QC",D91="Repeat"),IF(OR(NOT(ISNUMBER(E91)),E91&lt;0),"Enter work count",IF(NOT(ISNUMBER(J91)),"Enter pack details","Recorded")),IF(NOT(ISNUMBER(J91)),"Enter pack details","Recorded")))))))</x:f>
      </x:c>
      <x:c r="O91" s="15" t="str">
        <x:f>IF(B91="","",IF(COUNTIFS('Item setup'!$A$8:$A$47,B91)&lt;&gt;1,"n.a.",INDEX('Item setup'!$F$8:$F$47,MATCH(B91,'Item setup'!$A$8:$A$47,0))))</x:f>
      </x:c>
    </x:row>
    <x:row r="92" ht="24" customHeight="1">
      <x:c r="A92" s="7"/>
      <x:c r="B92" s="5"/>
      <x:c r="C92" s="5"/>
      <x:c r="D92" s="5"/>
      <x:c r="E92" s="16"/>
      <x:c r="F92" s="16"/>
      <x:c r="G92" s="5"/>
      <x:c r="H92" s="15" t="str">
        <x:f>IF(B92="","",IF(COUNTIFS('Item setup'!$A$8:$A$47,B92)&lt;&gt;1,"n.a.",INDEX('Item setup'!$B$8:$B$47,MATCH(B92,'Item setup'!$A$8:$A$47,0))))</x:f>
      </x:c>
      <x:c r="I92" s="15" t="str">
        <x:f>IF(B92="","",IF(COUNTIFS('Item setup'!$A$8:$A$47,B92)&lt;&gt;1,"n.a.",INDEX('Item setup'!$E$8:$E$47,MATCH(B92,'Item setup'!$A$8:$A$47,0))))</x:f>
      </x:c>
      <x:c r="J92" s="17" t="str">
        <x:f>IF(B92="","",IF(COUNTIFS('Item setup'!$A$8:$A$47,B92)&lt;&gt;1,"n.a.",INDEX('Item setup'!$I$8:$I$47,MATCH(B92,'Item setup'!$A$8:$A$47,0))))</x:f>
      </x:c>
      <x:c r="K92" s="17" t="str">
        <x:f>IF(OR(A92="",B92="",NOT(ISNUMBER(F92))),"",IF(ISNUMBER(J92),F92*J92,"n.a."))</x:f>
      </x:c>
      <x:c r="L92" s="15" t="str">
        <x:f>IF(OR(B92="",NOT(ISNUMBER(E92))),"",IF(OR(D92="Routine",D92="QC",D92="Repeat"),IF(COUNTIFS('Item setup'!$A$8:$A$47,B92)&lt;&gt;1,"n.a.",IF(IF(D92="Routine",COUNTIFS('Item setup'!$A$8:$A$47,B92,'Item setup'!$J$8:$J$47,"&lt;&gt;"),IF(D92="QC",COUNTIFS('Item setup'!$A$8:$A$47,B92,'Item setup'!$K$8:$K$47,"&lt;&gt;"),COUNTIFS('Item setup'!$A$8:$A$47,B92,'Item setup'!$L$8:$L$47,"&lt;&gt;")))=0,"n.a.",E92*IF(D92="Routine",INDEX('Item setup'!$J$8:$J$47,MATCH(B92,'Item setup'!$A$8:$A$47,0)),IF(D92="QC",INDEX('Item setup'!$K$8:$K$47,MATCH(B92,'Item setup'!$A$8:$A$47,0)),INDEX('Item setup'!$L$8:$L$47,MATCH(B92,'Item setup'!$A$8:$A$47,0)))))),""))</x:f>
      </x:c>
      <x:c r="M92" s="15" t="str">
        <x:f>IF(AND(ISNUMBER(F92),ISNUMBER(L92)),F92-L92,"")</x:f>
      </x:c>
      <x:c r="N92" s="15" t="str">
        <x:f>IF(COUNTA(A92:G92)=0,"",IF(OR(A92="",B92="",C92="",D92="",NOT(ISNUMBER(F92))),"Complete entry",IF(OR(NOT(ISNUMBER(A92)),NOT(ISNUMBER(F92)),F92&lt;0),"Invalid date/quantity",IF(COUNTIFS('Item setup'!$A$8:$A$47,B92)&lt;&gt;1,"Check item ID",IF(COUNTIFS('Lot register'!$A$8:$A$107,B92,'Lot register'!$B$8:$B$107,C92)&lt;&gt;1,"Check lot ID",IF(OR(D92="Routine",D92="QC",D92="Repeat"),IF(OR(NOT(ISNUMBER(E92)),E92&lt;0),"Enter work count",IF(NOT(ISNUMBER(J92)),"Enter pack details","Recorded")),IF(NOT(ISNUMBER(J92)),"Enter pack details","Recorded")))))))</x:f>
      </x:c>
      <x:c r="O92" s="15" t="str">
        <x:f>IF(B92="","",IF(COUNTIFS('Item setup'!$A$8:$A$47,B92)&lt;&gt;1,"n.a.",INDEX('Item setup'!$F$8:$F$47,MATCH(B92,'Item setup'!$A$8:$A$47,0))))</x:f>
      </x:c>
    </x:row>
    <x:row r="93" ht="24" customHeight="1">
      <x:c r="A93" s="7"/>
      <x:c r="B93" s="5"/>
      <x:c r="C93" s="5"/>
      <x:c r="D93" s="5"/>
      <x:c r="E93" s="16"/>
      <x:c r="F93" s="16"/>
      <x:c r="G93" s="5"/>
      <x:c r="H93" s="15" t="str">
        <x:f>IF(B93="","",IF(COUNTIFS('Item setup'!$A$8:$A$47,B93)&lt;&gt;1,"n.a.",INDEX('Item setup'!$B$8:$B$47,MATCH(B93,'Item setup'!$A$8:$A$47,0))))</x:f>
      </x:c>
      <x:c r="I93" s="15" t="str">
        <x:f>IF(B93="","",IF(COUNTIFS('Item setup'!$A$8:$A$47,B93)&lt;&gt;1,"n.a.",INDEX('Item setup'!$E$8:$E$47,MATCH(B93,'Item setup'!$A$8:$A$47,0))))</x:f>
      </x:c>
      <x:c r="J93" s="17" t="str">
        <x:f>IF(B93="","",IF(COUNTIFS('Item setup'!$A$8:$A$47,B93)&lt;&gt;1,"n.a.",INDEX('Item setup'!$I$8:$I$47,MATCH(B93,'Item setup'!$A$8:$A$47,0))))</x:f>
      </x:c>
      <x:c r="K93" s="17" t="str">
        <x:f>IF(OR(A93="",B93="",NOT(ISNUMBER(F93))),"",IF(ISNUMBER(J93),F93*J93,"n.a."))</x:f>
      </x:c>
      <x:c r="L93" s="15" t="str">
        <x:f>IF(OR(B93="",NOT(ISNUMBER(E93))),"",IF(OR(D93="Routine",D93="QC",D93="Repeat"),IF(COUNTIFS('Item setup'!$A$8:$A$47,B93)&lt;&gt;1,"n.a.",IF(IF(D93="Routine",COUNTIFS('Item setup'!$A$8:$A$47,B93,'Item setup'!$J$8:$J$47,"&lt;&gt;"),IF(D93="QC",COUNTIFS('Item setup'!$A$8:$A$47,B93,'Item setup'!$K$8:$K$47,"&lt;&gt;"),COUNTIFS('Item setup'!$A$8:$A$47,B93,'Item setup'!$L$8:$L$47,"&lt;&gt;")))=0,"n.a.",E93*IF(D93="Routine",INDEX('Item setup'!$J$8:$J$47,MATCH(B93,'Item setup'!$A$8:$A$47,0)),IF(D93="QC",INDEX('Item setup'!$K$8:$K$47,MATCH(B93,'Item setup'!$A$8:$A$47,0)),INDEX('Item setup'!$L$8:$L$47,MATCH(B93,'Item setup'!$A$8:$A$47,0)))))),""))</x:f>
      </x:c>
      <x:c r="M93" s="15" t="str">
        <x:f>IF(AND(ISNUMBER(F93),ISNUMBER(L93)),F93-L93,"")</x:f>
      </x:c>
      <x:c r="N93" s="15" t="str">
        <x:f>IF(COUNTA(A93:G93)=0,"",IF(OR(A93="",B93="",C93="",D93="",NOT(ISNUMBER(F93))),"Complete entry",IF(OR(NOT(ISNUMBER(A93)),NOT(ISNUMBER(F93)),F93&lt;0),"Invalid date/quantity",IF(COUNTIFS('Item setup'!$A$8:$A$47,B93)&lt;&gt;1,"Check item ID",IF(COUNTIFS('Lot register'!$A$8:$A$107,B93,'Lot register'!$B$8:$B$107,C93)&lt;&gt;1,"Check lot ID",IF(OR(D93="Routine",D93="QC",D93="Repeat"),IF(OR(NOT(ISNUMBER(E93)),E93&lt;0),"Enter work count",IF(NOT(ISNUMBER(J93)),"Enter pack details","Recorded")),IF(NOT(ISNUMBER(J93)),"Enter pack details","Recorded")))))))</x:f>
      </x:c>
      <x:c r="O93" s="15" t="str">
        <x:f>IF(B93="","",IF(COUNTIFS('Item setup'!$A$8:$A$47,B93)&lt;&gt;1,"n.a.",INDEX('Item setup'!$F$8:$F$47,MATCH(B93,'Item setup'!$A$8:$A$47,0))))</x:f>
      </x:c>
    </x:row>
    <x:row r="94" ht="24" customHeight="1">
      <x:c r="A94" s="7"/>
      <x:c r="B94" s="5"/>
      <x:c r="C94" s="5"/>
      <x:c r="D94" s="5"/>
      <x:c r="E94" s="16"/>
      <x:c r="F94" s="16"/>
      <x:c r="G94" s="5"/>
      <x:c r="H94" s="15" t="str">
        <x:f>IF(B94="","",IF(COUNTIFS('Item setup'!$A$8:$A$47,B94)&lt;&gt;1,"n.a.",INDEX('Item setup'!$B$8:$B$47,MATCH(B94,'Item setup'!$A$8:$A$47,0))))</x:f>
      </x:c>
      <x:c r="I94" s="15" t="str">
        <x:f>IF(B94="","",IF(COUNTIFS('Item setup'!$A$8:$A$47,B94)&lt;&gt;1,"n.a.",INDEX('Item setup'!$E$8:$E$47,MATCH(B94,'Item setup'!$A$8:$A$47,0))))</x:f>
      </x:c>
      <x:c r="J94" s="17" t="str">
        <x:f>IF(B94="","",IF(COUNTIFS('Item setup'!$A$8:$A$47,B94)&lt;&gt;1,"n.a.",INDEX('Item setup'!$I$8:$I$47,MATCH(B94,'Item setup'!$A$8:$A$47,0))))</x:f>
      </x:c>
      <x:c r="K94" s="17" t="str">
        <x:f>IF(OR(A94="",B94="",NOT(ISNUMBER(F94))),"",IF(ISNUMBER(J94),F94*J94,"n.a."))</x:f>
      </x:c>
      <x:c r="L94" s="15" t="str">
        <x:f>IF(OR(B94="",NOT(ISNUMBER(E94))),"",IF(OR(D94="Routine",D94="QC",D94="Repeat"),IF(COUNTIFS('Item setup'!$A$8:$A$47,B94)&lt;&gt;1,"n.a.",IF(IF(D94="Routine",COUNTIFS('Item setup'!$A$8:$A$47,B94,'Item setup'!$J$8:$J$47,"&lt;&gt;"),IF(D94="QC",COUNTIFS('Item setup'!$A$8:$A$47,B94,'Item setup'!$K$8:$K$47,"&lt;&gt;"),COUNTIFS('Item setup'!$A$8:$A$47,B94,'Item setup'!$L$8:$L$47,"&lt;&gt;")))=0,"n.a.",E94*IF(D94="Routine",INDEX('Item setup'!$J$8:$J$47,MATCH(B94,'Item setup'!$A$8:$A$47,0)),IF(D94="QC",INDEX('Item setup'!$K$8:$K$47,MATCH(B94,'Item setup'!$A$8:$A$47,0)),INDEX('Item setup'!$L$8:$L$47,MATCH(B94,'Item setup'!$A$8:$A$47,0)))))),""))</x:f>
      </x:c>
      <x:c r="M94" s="15" t="str">
        <x:f>IF(AND(ISNUMBER(F94),ISNUMBER(L94)),F94-L94,"")</x:f>
      </x:c>
      <x:c r="N94" s="15" t="str">
        <x:f>IF(COUNTA(A94:G94)=0,"",IF(OR(A94="",B94="",C94="",D94="",NOT(ISNUMBER(F94))),"Complete entry",IF(OR(NOT(ISNUMBER(A94)),NOT(ISNUMBER(F94)),F94&lt;0),"Invalid date/quantity",IF(COUNTIFS('Item setup'!$A$8:$A$47,B94)&lt;&gt;1,"Check item ID",IF(COUNTIFS('Lot register'!$A$8:$A$107,B94,'Lot register'!$B$8:$B$107,C94)&lt;&gt;1,"Check lot ID",IF(OR(D94="Routine",D94="QC",D94="Repeat"),IF(OR(NOT(ISNUMBER(E94)),E94&lt;0),"Enter work count",IF(NOT(ISNUMBER(J94)),"Enter pack details","Recorded")),IF(NOT(ISNUMBER(J94)),"Enter pack details","Recorded")))))))</x:f>
      </x:c>
      <x:c r="O94" s="15" t="str">
        <x:f>IF(B94="","",IF(COUNTIFS('Item setup'!$A$8:$A$47,B94)&lt;&gt;1,"n.a.",INDEX('Item setup'!$F$8:$F$47,MATCH(B94,'Item setup'!$A$8:$A$47,0))))</x:f>
      </x:c>
    </x:row>
    <x:row r="95" ht="24" customHeight="1">
      <x:c r="A95" s="7"/>
      <x:c r="B95" s="5"/>
      <x:c r="C95" s="5"/>
      <x:c r="D95" s="5"/>
      <x:c r="E95" s="16"/>
      <x:c r="F95" s="16"/>
      <x:c r="G95" s="5"/>
      <x:c r="H95" s="15" t="str">
        <x:f>IF(B95="","",IF(COUNTIFS('Item setup'!$A$8:$A$47,B95)&lt;&gt;1,"n.a.",INDEX('Item setup'!$B$8:$B$47,MATCH(B95,'Item setup'!$A$8:$A$47,0))))</x:f>
      </x:c>
      <x:c r="I95" s="15" t="str">
        <x:f>IF(B95="","",IF(COUNTIFS('Item setup'!$A$8:$A$47,B95)&lt;&gt;1,"n.a.",INDEX('Item setup'!$E$8:$E$47,MATCH(B95,'Item setup'!$A$8:$A$47,0))))</x:f>
      </x:c>
      <x:c r="J95" s="17" t="str">
        <x:f>IF(B95="","",IF(COUNTIFS('Item setup'!$A$8:$A$47,B95)&lt;&gt;1,"n.a.",INDEX('Item setup'!$I$8:$I$47,MATCH(B95,'Item setup'!$A$8:$A$47,0))))</x:f>
      </x:c>
      <x:c r="K95" s="17" t="str">
        <x:f>IF(OR(A95="",B95="",NOT(ISNUMBER(F95))),"",IF(ISNUMBER(J95),F95*J95,"n.a."))</x:f>
      </x:c>
      <x:c r="L95" s="15" t="str">
        <x:f>IF(OR(B95="",NOT(ISNUMBER(E95))),"",IF(OR(D95="Routine",D95="QC",D95="Repeat"),IF(COUNTIFS('Item setup'!$A$8:$A$47,B95)&lt;&gt;1,"n.a.",IF(IF(D95="Routine",COUNTIFS('Item setup'!$A$8:$A$47,B95,'Item setup'!$J$8:$J$47,"&lt;&gt;"),IF(D95="QC",COUNTIFS('Item setup'!$A$8:$A$47,B95,'Item setup'!$K$8:$K$47,"&lt;&gt;"),COUNTIFS('Item setup'!$A$8:$A$47,B95,'Item setup'!$L$8:$L$47,"&lt;&gt;")))=0,"n.a.",E95*IF(D95="Routine",INDEX('Item setup'!$J$8:$J$47,MATCH(B95,'Item setup'!$A$8:$A$47,0)),IF(D95="QC",INDEX('Item setup'!$K$8:$K$47,MATCH(B95,'Item setup'!$A$8:$A$47,0)),INDEX('Item setup'!$L$8:$L$47,MATCH(B95,'Item setup'!$A$8:$A$47,0)))))),""))</x:f>
      </x:c>
      <x:c r="M95" s="15" t="str">
        <x:f>IF(AND(ISNUMBER(F95),ISNUMBER(L95)),F95-L95,"")</x:f>
      </x:c>
      <x:c r="N95" s="15" t="str">
        <x:f>IF(COUNTA(A95:G95)=0,"",IF(OR(A95="",B95="",C95="",D95="",NOT(ISNUMBER(F95))),"Complete entry",IF(OR(NOT(ISNUMBER(A95)),NOT(ISNUMBER(F95)),F95&lt;0),"Invalid date/quantity",IF(COUNTIFS('Item setup'!$A$8:$A$47,B95)&lt;&gt;1,"Check item ID",IF(COUNTIFS('Lot register'!$A$8:$A$107,B95,'Lot register'!$B$8:$B$107,C95)&lt;&gt;1,"Check lot ID",IF(OR(D95="Routine",D95="QC",D95="Repeat"),IF(OR(NOT(ISNUMBER(E95)),E95&lt;0),"Enter work count",IF(NOT(ISNUMBER(J95)),"Enter pack details","Recorded")),IF(NOT(ISNUMBER(J95)),"Enter pack details","Recorded")))))))</x:f>
      </x:c>
      <x:c r="O95" s="15" t="str">
        <x:f>IF(B95="","",IF(COUNTIFS('Item setup'!$A$8:$A$47,B95)&lt;&gt;1,"n.a.",INDEX('Item setup'!$F$8:$F$47,MATCH(B95,'Item setup'!$A$8:$A$47,0))))</x:f>
      </x:c>
    </x:row>
    <x:row r="96" ht="24" customHeight="1">
      <x:c r="A96" s="7"/>
      <x:c r="B96" s="5"/>
      <x:c r="C96" s="5"/>
      <x:c r="D96" s="5"/>
      <x:c r="E96" s="16"/>
      <x:c r="F96" s="16"/>
      <x:c r="G96" s="5"/>
      <x:c r="H96" s="15" t="str">
        <x:f>IF(B96="","",IF(COUNTIFS('Item setup'!$A$8:$A$47,B96)&lt;&gt;1,"n.a.",INDEX('Item setup'!$B$8:$B$47,MATCH(B96,'Item setup'!$A$8:$A$47,0))))</x:f>
      </x:c>
      <x:c r="I96" s="15" t="str">
        <x:f>IF(B96="","",IF(COUNTIFS('Item setup'!$A$8:$A$47,B96)&lt;&gt;1,"n.a.",INDEX('Item setup'!$E$8:$E$47,MATCH(B96,'Item setup'!$A$8:$A$47,0))))</x:f>
      </x:c>
      <x:c r="J96" s="17" t="str">
        <x:f>IF(B96="","",IF(COUNTIFS('Item setup'!$A$8:$A$47,B96)&lt;&gt;1,"n.a.",INDEX('Item setup'!$I$8:$I$47,MATCH(B96,'Item setup'!$A$8:$A$47,0))))</x:f>
      </x:c>
      <x:c r="K96" s="17" t="str">
        <x:f>IF(OR(A96="",B96="",NOT(ISNUMBER(F96))),"",IF(ISNUMBER(J96),F96*J96,"n.a."))</x:f>
      </x:c>
      <x:c r="L96" s="15" t="str">
        <x:f>IF(OR(B96="",NOT(ISNUMBER(E96))),"",IF(OR(D96="Routine",D96="QC",D96="Repeat"),IF(COUNTIFS('Item setup'!$A$8:$A$47,B96)&lt;&gt;1,"n.a.",IF(IF(D96="Routine",COUNTIFS('Item setup'!$A$8:$A$47,B96,'Item setup'!$J$8:$J$47,"&lt;&gt;"),IF(D96="QC",COUNTIFS('Item setup'!$A$8:$A$47,B96,'Item setup'!$K$8:$K$47,"&lt;&gt;"),COUNTIFS('Item setup'!$A$8:$A$47,B96,'Item setup'!$L$8:$L$47,"&lt;&gt;")))=0,"n.a.",E96*IF(D96="Routine",INDEX('Item setup'!$J$8:$J$47,MATCH(B96,'Item setup'!$A$8:$A$47,0)),IF(D96="QC",INDEX('Item setup'!$K$8:$K$47,MATCH(B96,'Item setup'!$A$8:$A$47,0)),INDEX('Item setup'!$L$8:$L$47,MATCH(B96,'Item setup'!$A$8:$A$47,0)))))),""))</x:f>
      </x:c>
      <x:c r="M96" s="15" t="str">
        <x:f>IF(AND(ISNUMBER(F96),ISNUMBER(L96)),F96-L96,"")</x:f>
      </x:c>
      <x:c r="N96" s="15" t="str">
        <x:f>IF(COUNTA(A96:G96)=0,"",IF(OR(A96="",B96="",C96="",D96="",NOT(ISNUMBER(F96))),"Complete entry",IF(OR(NOT(ISNUMBER(A96)),NOT(ISNUMBER(F96)),F96&lt;0),"Invalid date/quantity",IF(COUNTIFS('Item setup'!$A$8:$A$47,B96)&lt;&gt;1,"Check item ID",IF(COUNTIFS('Lot register'!$A$8:$A$107,B96,'Lot register'!$B$8:$B$107,C96)&lt;&gt;1,"Check lot ID",IF(OR(D96="Routine",D96="QC",D96="Repeat"),IF(OR(NOT(ISNUMBER(E96)),E96&lt;0),"Enter work count",IF(NOT(ISNUMBER(J96)),"Enter pack details","Recorded")),IF(NOT(ISNUMBER(J96)),"Enter pack details","Recorded")))))))</x:f>
      </x:c>
      <x:c r="O96" s="15" t="str">
        <x:f>IF(B96="","",IF(COUNTIFS('Item setup'!$A$8:$A$47,B96)&lt;&gt;1,"n.a.",INDEX('Item setup'!$F$8:$F$47,MATCH(B96,'Item setup'!$A$8:$A$47,0))))</x:f>
      </x:c>
    </x:row>
    <x:row r="97" ht="24" customHeight="1">
      <x:c r="A97" s="7"/>
      <x:c r="B97" s="5"/>
      <x:c r="C97" s="5"/>
      <x:c r="D97" s="5"/>
      <x:c r="E97" s="16"/>
      <x:c r="F97" s="16"/>
      <x:c r="G97" s="5"/>
      <x:c r="H97" s="15" t="str">
        <x:f>IF(B97="","",IF(COUNTIFS('Item setup'!$A$8:$A$47,B97)&lt;&gt;1,"n.a.",INDEX('Item setup'!$B$8:$B$47,MATCH(B97,'Item setup'!$A$8:$A$47,0))))</x:f>
      </x:c>
      <x:c r="I97" s="15" t="str">
        <x:f>IF(B97="","",IF(COUNTIFS('Item setup'!$A$8:$A$47,B97)&lt;&gt;1,"n.a.",INDEX('Item setup'!$E$8:$E$47,MATCH(B97,'Item setup'!$A$8:$A$47,0))))</x:f>
      </x:c>
      <x:c r="J97" s="17" t="str">
        <x:f>IF(B97="","",IF(COUNTIFS('Item setup'!$A$8:$A$47,B97)&lt;&gt;1,"n.a.",INDEX('Item setup'!$I$8:$I$47,MATCH(B97,'Item setup'!$A$8:$A$47,0))))</x:f>
      </x:c>
      <x:c r="K97" s="17" t="str">
        <x:f>IF(OR(A97="",B97="",NOT(ISNUMBER(F97))),"",IF(ISNUMBER(J97),F97*J97,"n.a."))</x:f>
      </x:c>
      <x:c r="L97" s="15" t="str">
        <x:f>IF(OR(B97="",NOT(ISNUMBER(E97))),"",IF(OR(D97="Routine",D97="QC",D97="Repeat"),IF(COUNTIFS('Item setup'!$A$8:$A$47,B97)&lt;&gt;1,"n.a.",IF(IF(D97="Routine",COUNTIFS('Item setup'!$A$8:$A$47,B97,'Item setup'!$J$8:$J$47,"&lt;&gt;"),IF(D97="QC",COUNTIFS('Item setup'!$A$8:$A$47,B97,'Item setup'!$K$8:$K$47,"&lt;&gt;"),COUNTIFS('Item setup'!$A$8:$A$47,B97,'Item setup'!$L$8:$L$47,"&lt;&gt;")))=0,"n.a.",E97*IF(D97="Routine",INDEX('Item setup'!$J$8:$J$47,MATCH(B97,'Item setup'!$A$8:$A$47,0)),IF(D97="QC",INDEX('Item setup'!$K$8:$K$47,MATCH(B97,'Item setup'!$A$8:$A$47,0)),INDEX('Item setup'!$L$8:$L$47,MATCH(B97,'Item setup'!$A$8:$A$47,0)))))),""))</x:f>
      </x:c>
      <x:c r="M97" s="15" t="str">
        <x:f>IF(AND(ISNUMBER(F97),ISNUMBER(L97)),F97-L97,"")</x:f>
      </x:c>
      <x:c r="N97" s="15" t="str">
        <x:f>IF(COUNTA(A97:G97)=0,"",IF(OR(A97="",B97="",C97="",D97="",NOT(ISNUMBER(F97))),"Complete entry",IF(OR(NOT(ISNUMBER(A97)),NOT(ISNUMBER(F97)),F97&lt;0),"Invalid date/quantity",IF(COUNTIFS('Item setup'!$A$8:$A$47,B97)&lt;&gt;1,"Check item ID",IF(COUNTIFS('Lot register'!$A$8:$A$107,B97,'Lot register'!$B$8:$B$107,C97)&lt;&gt;1,"Check lot ID",IF(OR(D97="Routine",D97="QC",D97="Repeat"),IF(OR(NOT(ISNUMBER(E97)),E97&lt;0),"Enter work count",IF(NOT(ISNUMBER(J97)),"Enter pack details","Recorded")),IF(NOT(ISNUMBER(J97)),"Enter pack details","Recorded")))))))</x:f>
      </x:c>
      <x:c r="O97" s="15" t="str">
        <x:f>IF(B97="","",IF(COUNTIFS('Item setup'!$A$8:$A$47,B97)&lt;&gt;1,"n.a.",INDEX('Item setup'!$F$8:$F$47,MATCH(B97,'Item setup'!$A$8:$A$47,0))))</x:f>
      </x:c>
    </x:row>
    <x:row r="98" ht="24" customHeight="1">
      <x:c r="A98" s="7"/>
      <x:c r="B98" s="5"/>
      <x:c r="C98" s="5"/>
      <x:c r="D98" s="5"/>
      <x:c r="E98" s="16"/>
      <x:c r="F98" s="16"/>
      <x:c r="G98" s="5"/>
      <x:c r="H98" s="15" t="str">
        <x:f>IF(B98="","",IF(COUNTIFS('Item setup'!$A$8:$A$47,B98)&lt;&gt;1,"n.a.",INDEX('Item setup'!$B$8:$B$47,MATCH(B98,'Item setup'!$A$8:$A$47,0))))</x:f>
      </x:c>
      <x:c r="I98" s="15" t="str">
        <x:f>IF(B98="","",IF(COUNTIFS('Item setup'!$A$8:$A$47,B98)&lt;&gt;1,"n.a.",INDEX('Item setup'!$E$8:$E$47,MATCH(B98,'Item setup'!$A$8:$A$47,0))))</x:f>
      </x:c>
      <x:c r="J98" s="17" t="str">
        <x:f>IF(B98="","",IF(COUNTIFS('Item setup'!$A$8:$A$47,B98)&lt;&gt;1,"n.a.",INDEX('Item setup'!$I$8:$I$47,MATCH(B98,'Item setup'!$A$8:$A$47,0))))</x:f>
      </x:c>
      <x:c r="K98" s="17" t="str">
        <x:f>IF(OR(A98="",B98="",NOT(ISNUMBER(F98))),"",IF(ISNUMBER(J98),F98*J98,"n.a."))</x:f>
      </x:c>
      <x:c r="L98" s="15" t="str">
        <x:f>IF(OR(B98="",NOT(ISNUMBER(E98))),"",IF(OR(D98="Routine",D98="QC",D98="Repeat"),IF(COUNTIFS('Item setup'!$A$8:$A$47,B98)&lt;&gt;1,"n.a.",IF(IF(D98="Routine",COUNTIFS('Item setup'!$A$8:$A$47,B98,'Item setup'!$J$8:$J$47,"&lt;&gt;"),IF(D98="QC",COUNTIFS('Item setup'!$A$8:$A$47,B98,'Item setup'!$K$8:$K$47,"&lt;&gt;"),COUNTIFS('Item setup'!$A$8:$A$47,B98,'Item setup'!$L$8:$L$47,"&lt;&gt;")))=0,"n.a.",E98*IF(D98="Routine",INDEX('Item setup'!$J$8:$J$47,MATCH(B98,'Item setup'!$A$8:$A$47,0)),IF(D98="QC",INDEX('Item setup'!$K$8:$K$47,MATCH(B98,'Item setup'!$A$8:$A$47,0)),INDEX('Item setup'!$L$8:$L$47,MATCH(B98,'Item setup'!$A$8:$A$47,0)))))),""))</x:f>
      </x:c>
      <x:c r="M98" s="15" t="str">
        <x:f>IF(AND(ISNUMBER(F98),ISNUMBER(L98)),F98-L98,"")</x:f>
      </x:c>
      <x:c r="N98" s="15" t="str">
        <x:f>IF(COUNTA(A98:G98)=0,"",IF(OR(A98="",B98="",C98="",D98="",NOT(ISNUMBER(F98))),"Complete entry",IF(OR(NOT(ISNUMBER(A98)),NOT(ISNUMBER(F98)),F98&lt;0),"Invalid date/quantity",IF(COUNTIFS('Item setup'!$A$8:$A$47,B98)&lt;&gt;1,"Check item ID",IF(COUNTIFS('Lot register'!$A$8:$A$107,B98,'Lot register'!$B$8:$B$107,C98)&lt;&gt;1,"Check lot ID",IF(OR(D98="Routine",D98="QC",D98="Repeat"),IF(OR(NOT(ISNUMBER(E98)),E98&lt;0),"Enter work count",IF(NOT(ISNUMBER(J98)),"Enter pack details","Recorded")),IF(NOT(ISNUMBER(J98)),"Enter pack details","Recorded")))))))</x:f>
      </x:c>
      <x:c r="O98" s="15" t="str">
        <x:f>IF(B98="","",IF(COUNTIFS('Item setup'!$A$8:$A$47,B98)&lt;&gt;1,"n.a.",INDEX('Item setup'!$F$8:$F$47,MATCH(B98,'Item setup'!$A$8:$A$47,0))))</x:f>
      </x:c>
    </x:row>
    <x:row r="99" ht="24" customHeight="1">
      <x:c r="A99" s="7"/>
      <x:c r="B99" s="5"/>
      <x:c r="C99" s="5"/>
      <x:c r="D99" s="5"/>
      <x:c r="E99" s="16"/>
      <x:c r="F99" s="16"/>
      <x:c r="G99" s="5"/>
      <x:c r="H99" s="15" t="str">
        <x:f>IF(B99="","",IF(COUNTIFS('Item setup'!$A$8:$A$47,B99)&lt;&gt;1,"n.a.",INDEX('Item setup'!$B$8:$B$47,MATCH(B99,'Item setup'!$A$8:$A$47,0))))</x:f>
      </x:c>
      <x:c r="I99" s="15" t="str">
        <x:f>IF(B99="","",IF(COUNTIFS('Item setup'!$A$8:$A$47,B99)&lt;&gt;1,"n.a.",INDEX('Item setup'!$E$8:$E$47,MATCH(B99,'Item setup'!$A$8:$A$47,0))))</x:f>
      </x:c>
      <x:c r="J99" s="17" t="str">
        <x:f>IF(B99="","",IF(COUNTIFS('Item setup'!$A$8:$A$47,B99)&lt;&gt;1,"n.a.",INDEX('Item setup'!$I$8:$I$47,MATCH(B99,'Item setup'!$A$8:$A$47,0))))</x:f>
      </x:c>
      <x:c r="K99" s="17" t="str">
        <x:f>IF(OR(A99="",B99="",NOT(ISNUMBER(F99))),"",IF(ISNUMBER(J99),F99*J99,"n.a."))</x:f>
      </x:c>
      <x:c r="L99" s="15" t="str">
        <x:f>IF(OR(B99="",NOT(ISNUMBER(E99))),"",IF(OR(D99="Routine",D99="QC",D99="Repeat"),IF(COUNTIFS('Item setup'!$A$8:$A$47,B99)&lt;&gt;1,"n.a.",IF(IF(D99="Routine",COUNTIFS('Item setup'!$A$8:$A$47,B99,'Item setup'!$J$8:$J$47,"&lt;&gt;"),IF(D99="QC",COUNTIFS('Item setup'!$A$8:$A$47,B99,'Item setup'!$K$8:$K$47,"&lt;&gt;"),COUNTIFS('Item setup'!$A$8:$A$47,B99,'Item setup'!$L$8:$L$47,"&lt;&gt;")))=0,"n.a.",E99*IF(D99="Routine",INDEX('Item setup'!$J$8:$J$47,MATCH(B99,'Item setup'!$A$8:$A$47,0)),IF(D99="QC",INDEX('Item setup'!$K$8:$K$47,MATCH(B99,'Item setup'!$A$8:$A$47,0)),INDEX('Item setup'!$L$8:$L$47,MATCH(B99,'Item setup'!$A$8:$A$47,0)))))),""))</x:f>
      </x:c>
      <x:c r="M99" s="15" t="str">
        <x:f>IF(AND(ISNUMBER(F99),ISNUMBER(L99)),F99-L99,"")</x:f>
      </x:c>
      <x:c r="N99" s="15" t="str">
        <x:f>IF(COUNTA(A99:G99)=0,"",IF(OR(A99="",B99="",C99="",D99="",NOT(ISNUMBER(F99))),"Complete entry",IF(OR(NOT(ISNUMBER(A99)),NOT(ISNUMBER(F99)),F99&lt;0),"Invalid date/quantity",IF(COUNTIFS('Item setup'!$A$8:$A$47,B99)&lt;&gt;1,"Check item ID",IF(COUNTIFS('Lot register'!$A$8:$A$107,B99,'Lot register'!$B$8:$B$107,C99)&lt;&gt;1,"Check lot ID",IF(OR(D99="Routine",D99="QC",D99="Repeat"),IF(OR(NOT(ISNUMBER(E99)),E99&lt;0),"Enter work count",IF(NOT(ISNUMBER(J99)),"Enter pack details","Recorded")),IF(NOT(ISNUMBER(J99)),"Enter pack details","Recorded")))))))</x:f>
      </x:c>
      <x:c r="O99" s="15" t="str">
        <x:f>IF(B99="","",IF(COUNTIFS('Item setup'!$A$8:$A$47,B99)&lt;&gt;1,"n.a.",INDEX('Item setup'!$F$8:$F$47,MATCH(B99,'Item setup'!$A$8:$A$47,0))))</x:f>
      </x:c>
    </x:row>
    <x:row r="100" ht="24" customHeight="1">
      <x:c r="A100" s="7"/>
      <x:c r="B100" s="5"/>
      <x:c r="C100" s="5"/>
      <x:c r="D100" s="5"/>
      <x:c r="E100" s="16"/>
      <x:c r="F100" s="16"/>
      <x:c r="G100" s="5"/>
      <x:c r="H100" s="15" t="str">
        <x:f>IF(B100="","",IF(COUNTIFS('Item setup'!$A$8:$A$47,B100)&lt;&gt;1,"n.a.",INDEX('Item setup'!$B$8:$B$47,MATCH(B100,'Item setup'!$A$8:$A$47,0))))</x:f>
      </x:c>
      <x:c r="I100" s="15" t="str">
        <x:f>IF(B100="","",IF(COUNTIFS('Item setup'!$A$8:$A$47,B100)&lt;&gt;1,"n.a.",INDEX('Item setup'!$E$8:$E$47,MATCH(B100,'Item setup'!$A$8:$A$47,0))))</x:f>
      </x:c>
      <x:c r="J100" s="17" t="str">
        <x:f>IF(B100="","",IF(COUNTIFS('Item setup'!$A$8:$A$47,B100)&lt;&gt;1,"n.a.",INDEX('Item setup'!$I$8:$I$47,MATCH(B100,'Item setup'!$A$8:$A$47,0))))</x:f>
      </x:c>
      <x:c r="K100" s="17" t="str">
        <x:f>IF(OR(A100="",B100="",NOT(ISNUMBER(F100))),"",IF(ISNUMBER(J100),F100*J100,"n.a."))</x:f>
      </x:c>
      <x:c r="L100" s="15" t="str">
        <x:f>IF(OR(B100="",NOT(ISNUMBER(E100))),"",IF(OR(D100="Routine",D100="QC",D100="Repeat"),IF(COUNTIFS('Item setup'!$A$8:$A$47,B100)&lt;&gt;1,"n.a.",IF(IF(D100="Routine",COUNTIFS('Item setup'!$A$8:$A$47,B100,'Item setup'!$J$8:$J$47,"&lt;&gt;"),IF(D100="QC",COUNTIFS('Item setup'!$A$8:$A$47,B100,'Item setup'!$K$8:$K$47,"&lt;&gt;"),COUNTIFS('Item setup'!$A$8:$A$47,B100,'Item setup'!$L$8:$L$47,"&lt;&gt;")))=0,"n.a.",E100*IF(D100="Routine",INDEX('Item setup'!$J$8:$J$47,MATCH(B100,'Item setup'!$A$8:$A$47,0)),IF(D100="QC",INDEX('Item setup'!$K$8:$K$47,MATCH(B100,'Item setup'!$A$8:$A$47,0)),INDEX('Item setup'!$L$8:$L$47,MATCH(B100,'Item setup'!$A$8:$A$47,0)))))),""))</x:f>
      </x:c>
      <x:c r="M100" s="15" t="str">
        <x:f>IF(AND(ISNUMBER(F100),ISNUMBER(L100)),F100-L100,"")</x:f>
      </x:c>
      <x:c r="N100" s="15" t="str">
        <x:f>IF(COUNTA(A100:G100)=0,"",IF(OR(A100="",B100="",C100="",D100="",NOT(ISNUMBER(F100))),"Complete entry",IF(OR(NOT(ISNUMBER(A100)),NOT(ISNUMBER(F100)),F100&lt;0),"Invalid date/quantity",IF(COUNTIFS('Item setup'!$A$8:$A$47,B100)&lt;&gt;1,"Check item ID",IF(COUNTIFS('Lot register'!$A$8:$A$107,B100,'Lot register'!$B$8:$B$107,C100)&lt;&gt;1,"Check lot ID",IF(OR(D100="Routine",D100="QC",D100="Repeat"),IF(OR(NOT(ISNUMBER(E100)),E100&lt;0),"Enter work count",IF(NOT(ISNUMBER(J100)),"Enter pack details","Recorded")),IF(NOT(ISNUMBER(J100)),"Enter pack details","Recorded")))))))</x:f>
      </x:c>
      <x:c r="O100" s="15" t="str">
        <x:f>IF(B100="","",IF(COUNTIFS('Item setup'!$A$8:$A$47,B100)&lt;&gt;1,"n.a.",INDEX('Item setup'!$F$8:$F$47,MATCH(B100,'Item setup'!$A$8:$A$47,0))))</x:f>
      </x:c>
    </x:row>
    <x:row r="101" ht="24" customHeight="1">
      <x:c r="A101" s="7"/>
      <x:c r="B101" s="5"/>
      <x:c r="C101" s="5"/>
      <x:c r="D101" s="5"/>
      <x:c r="E101" s="16"/>
      <x:c r="F101" s="16"/>
      <x:c r="G101" s="5"/>
      <x:c r="H101" s="15" t="str">
        <x:f>IF(B101="","",IF(COUNTIFS('Item setup'!$A$8:$A$47,B101)&lt;&gt;1,"n.a.",INDEX('Item setup'!$B$8:$B$47,MATCH(B101,'Item setup'!$A$8:$A$47,0))))</x:f>
      </x:c>
      <x:c r="I101" s="15" t="str">
        <x:f>IF(B101="","",IF(COUNTIFS('Item setup'!$A$8:$A$47,B101)&lt;&gt;1,"n.a.",INDEX('Item setup'!$E$8:$E$47,MATCH(B101,'Item setup'!$A$8:$A$47,0))))</x:f>
      </x:c>
      <x:c r="J101" s="17" t="str">
        <x:f>IF(B101="","",IF(COUNTIFS('Item setup'!$A$8:$A$47,B101)&lt;&gt;1,"n.a.",INDEX('Item setup'!$I$8:$I$47,MATCH(B101,'Item setup'!$A$8:$A$47,0))))</x:f>
      </x:c>
      <x:c r="K101" s="17" t="str">
        <x:f>IF(OR(A101="",B101="",NOT(ISNUMBER(F101))),"",IF(ISNUMBER(J101),F101*J101,"n.a."))</x:f>
      </x:c>
      <x:c r="L101" s="15" t="str">
        <x:f>IF(OR(B101="",NOT(ISNUMBER(E101))),"",IF(OR(D101="Routine",D101="QC",D101="Repeat"),IF(COUNTIFS('Item setup'!$A$8:$A$47,B101)&lt;&gt;1,"n.a.",IF(IF(D101="Routine",COUNTIFS('Item setup'!$A$8:$A$47,B101,'Item setup'!$J$8:$J$47,"&lt;&gt;"),IF(D101="QC",COUNTIFS('Item setup'!$A$8:$A$47,B101,'Item setup'!$K$8:$K$47,"&lt;&gt;"),COUNTIFS('Item setup'!$A$8:$A$47,B101,'Item setup'!$L$8:$L$47,"&lt;&gt;")))=0,"n.a.",E101*IF(D101="Routine",INDEX('Item setup'!$J$8:$J$47,MATCH(B101,'Item setup'!$A$8:$A$47,0)),IF(D101="QC",INDEX('Item setup'!$K$8:$K$47,MATCH(B101,'Item setup'!$A$8:$A$47,0)),INDEX('Item setup'!$L$8:$L$47,MATCH(B101,'Item setup'!$A$8:$A$47,0)))))),""))</x:f>
      </x:c>
      <x:c r="M101" s="15" t="str">
        <x:f>IF(AND(ISNUMBER(F101),ISNUMBER(L101)),F101-L101,"")</x:f>
      </x:c>
      <x:c r="N101" s="15" t="str">
        <x:f>IF(COUNTA(A101:G101)=0,"",IF(OR(A101="",B101="",C101="",D101="",NOT(ISNUMBER(F101))),"Complete entry",IF(OR(NOT(ISNUMBER(A101)),NOT(ISNUMBER(F101)),F101&lt;0),"Invalid date/quantity",IF(COUNTIFS('Item setup'!$A$8:$A$47,B101)&lt;&gt;1,"Check item ID",IF(COUNTIFS('Lot register'!$A$8:$A$107,B101,'Lot register'!$B$8:$B$107,C101)&lt;&gt;1,"Check lot ID",IF(OR(D101="Routine",D101="QC",D101="Repeat"),IF(OR(NOT(ISNUMBER(E101)),E101&lt;0),"Enter work count",IF(NOT(ISNUMBER(J101)),"Enter pack details","Recorded")),IF(NOT(ISNUMBER(J101)),"Enter pack details","Recorded")))))))</x:f>
      </x:c>
      <x:c r="O101" s="15" t="str">
        <x:f>IF(B101="","",IF(COUNTIFS('Item setup'!$A$8:$A$47,B101)&lt;&gt;1,"n.a.",INDEX('Item setup'!$F$8:$F$47,MATCH(B101,'Item setup'!$A$8:$A$47,0))))</x:f>
      </x:c>
    </x:row>
    <x:row r="102" ht="24" customHeight="1">
      <x:c r="A102" s="7"/>
      <x:c r="B102" s="5"/>
      <x:c r="C102" s="5"/>
      <x:c r="D102" s="5"/>
      <x:c r="E102" s="16"/>
      <x:c r="F102" s="16"/>
      <x:c r="G102" s="5"/>
      <x:c r="H102" s="15" t="str">
        <x:f>IF(B102="","",IF(COUNTIFS('Item setup'!$A$8:$A$47,B102)&lt;&gt;1,"n.a.",INDEX('Item setup'!$B$8:$B$47,MATCH(B102,'Item setup'!$A$8:$A$47,0))))</x:f>
      </x:c>
      <x:c r="I102" s="15" t="str">
        <x:f>IF(B102="","",IF(COUNTIFS('Item setup'!$A$8:$A$47,B102)&lt;&gt;1,"n.a.",INDEX('Item setup'!$E$8:$E$47,MATCH(B102,'Item setup'!$A$8:$A$47,0))))</x:f>
      </x:c>
      <x:c r="J102" s="17" t="str">
        <x:f>IF(B102="","",IF(COUNTIFS('Item setup'!$A$8:$A$47,B102)&lt;&gt;1,"n.a.",INDEX('Item setup'!$I$8:$I$47,MATCH(B102,'Item setup'!$A$8:$A$47,0))))</x:f>
      </x:c>
      <x:c r="K102" s="17" t="str">
        <x:f>IF(OR(A102="",B102="",NOT(ISNUMBER(F102))),"",IF(ISNUMBER(J102),F102*J102,"n.a."))</x:f>
      </x:c>
      <x:c r="L102" s="15" t="str">
        <x:f>IF(OR(B102="",NOT(ISNUMBER(E102))),"",IF(OR(D102="Routine",D102="QC",D102="Repeat"),IF(COUNTIFS('Item setup'!$A$8:$A$47,B102)&lt;&gt;1,"n.a.",IF(IF(D102="Routine",COUNTIFS('Item setup'!$A$8:$A$47,B102,'Item setup'!$J$8:$J$47,"&lt;&gt;"),IF(D102="QC",COUNTIFS('Item setup'!$A$8:$A$47,B102,'Item setup'!$K$8:$K$47,"&lt;&gt;"),COUNTIFS('Item setup'!$A$8:$A$47,B102,'Item setup'!$L$8:$L$47,"&lt;&gt;")))=0,"n.a.",E102*IF(D102="Routine",INDEX('Item setup'!$J$8:$J$47,MATCH(B102,'Item setup'!$A$8:$A$47,0)),IF(D102="QC",INDEX('Item setup'!$K$8:$K$47,MATCH(B102,'Item setup'!$A$8:$A$47,0)),INDEX('Item setup'!$L$8:$L$47,MATCH(B102,'Item setup'!$A$8:$A$47,0)))))),""))</x:f>
      </x:c>
      <x:c r="M102" s="15" t="str">
        <x:f>IF(AND(ISNUMBER(F102),ISNUMBER(L102)),F102-L102,"")</x:f>
      </x:c>
      <x:c r="N102" s="15" t="str">
        <x:f>IF(COUNTA(A102:G102)=0,"",IF(OR(A102="",B102="",C102="",D102="",NOT(ISNUMBER(F102))),"Complete entry",IF(OR(NOT(ISNUMBER(A102)),NOT(ISNUMBER(F102)),F102&lt;0),"Invalid date/quantity",IF(COUNTIFS('Item setup'!$A$8:$A$47,B102)&lt;&gt;1,"Check item ID",IF(COUNTIFS('Lot register'!$A$8:$A$107,B102,'Lot register'!$B$8:$B$107,C102)&lt;&gt;1,"Check lot ID",IF(OR(D102="Routine",D102="QC",D102="Repeat"),IF(OR(NOT(ISNUMBER(E102)),E102&lt;0),"Enter work count",IF(NOT(ISNUMBER(J102)),"Enter pack details","Recorded")),IF(NOT(ISNUMBER(J102)),"Enter pack details","Recorded")))))))</x:f>
      </x:c>
      <x:c r="O102" s="15" t="str">
        <x:f>IF(B102="","",IF(COUNTIFS('Item setup'!$A$8:$A$47,B102)&lt;&gt;1,"n.a.",INDEX('Item setup'!$F$8:$F$47,MATCH(B102,'Item setup'!$A$8:$A$47,0))))</x:f>
      </x:c>
    </x:row>
    <x:row r="103" ht="24" customHeight="1">
      <x:c r="A103" s="7"/>
      <x:c r="B103" s="5"/>
      <x:c r="C103" s="5"/>
      <x:c r="D103" s="5"/>
      <x:c r="E103" s="16"/>
      <x:c r="F103" s="16"/>
      <x:c r="G103" s="5"/>
      <x:c r="H103" s="15" t="str">
        <x:f>IF(B103="","",IF(COUNTIFS('Item setup'!$A$8:$A$47,B103)&lt;&gt;1,"n.a.",INDEX('Item setup'!$B$8:$B$47,MATCH(B103,'Item setup'!$A$8:$A$47,0))))</x:f>
      </x:c>
      <x:c r="I103" s="15" t="str">
        <x:f>IF(B103="","",IF(COUNTIFS('Item setup'!$A$8:$A$47,B103)&lt;&gt;1,"n.a.",INDEX('Item setup'!$E$8:$E$47,MATCH(B103,'Item setup'!$A$8:$A$47,0))))</x:f>
      </x:c>
      <x:c r="J103" s="17" t="str">
        <x:f>IF(B103="","",IF(COUNTIFS('Item setup'!$A$8:$A$47,B103)&lt;&gt;1,"n.a.",INDEX('Item setup'!$I$8:$I$47,MATCH(B103,'Item setup'!$A$8:$A$47,0))))</x:f>
      </x:c>
      <x:c r="K103" s="17" t="str">
        <x:f>IF(OR(A103="",B103="",NOT(ISNUMBER(F103))),"",IF(ISNUMBER(J103),F103*J103,"n.a."))</x:f>
      </x:c>
      <x:c r="L103" s="15" t="str">
        <x:f>IF(OR(B103="",NOT(ISNUMBER(E103))),"",IF(OR(D103="Routine",D103="QC",D103="Repeat"),IF(COUNTIFS('Item setup'!$A$8:$A$47,B103)&lt;&gt;1,"n.a.",IF(IF(D103="Routine",COUNTIFS('Item setup'!$A$8:$A$47,B103,'Item setup'!$J$8:$J$47,"&lt;&gt;"),IF(D103="QC",COUNTIFS('Item setup'!$A$8:$A$47,B103,'Item setup'!$K$8:$K$47,"&lt;&gt;"),COUNTIFS('Item setup'!$A$8:$A$47,B103,'Item setup'!$L$8:$L$47,"&lt;&gt;")))=0,"n.a.",E103*IF(D103="Routine",INDEX('Item setup'!$J$8:$J$47,MATCH(B103,'Item setup'!$A$8:$A$47,0)),IF(D103="QC",INDEX('Item setup'!$K$8:$K$47,MATCH(B103,'Item setup'!$A$8:$A$47,0)),INDEX('Item setup'!$L$8:$L$47,MATCH(B103,'Item setup'!$A$8:$A$47,0)))))),""))</x:f>
      </x:c>
      <x:c r="M103" s="15" t="str">
        <x:f>IF(AND(ISNUMBER(F103),ISNUMBER(L103)),F103-L103,"")</x:f>
      </x:c>
      <x:c r="N103" s="15" t="str">
        <x:f>IF(COUNTA(A103:G103)=0,"",IF(OR(A103="",B103="",C103="",D103="",NOT(ISNUMBER(F103))),"Complete entry",IF(OR(NOT(ISNUMBER(A103)),NOT(ISNUMBER(F103)),F103&lt;0),"Invalid date/quantity",IF(COUNTIFS('Item setup'!$A$8:$A$47,B103)&lt;&gt;1,"Check item ID",IF(COUNTIFS('Lot register'!$A$8:$A$107,B103,'Lot register'!$B$8:$B$107,C103)&lt;&gt;1,"Check lot ID",IF(OR(D103="Routine",D103="QC",D103="Repeat"),IF(OR(NOT(ISNUMBER(E103)),E103&lt;0),"Enter work count",IF(NOT(ISNUMBER(J103)),"Enter pack details","Recorded")),IF(NOT(ISNUMBER(J103)),"Enter pack details","Recorded")))))))</x:f>
      </x:c>
      <x:c r="O103" s="15" t="str">
        <x:f>IF(B103="","",IF(COUNTIFS('Item setup'!$A$8:$A$47,B103)&lt;&gt;1,"n.a.",INDEX('Item setup'!$F$8:$F$47,MATCH(B103,'Item setup'!$A$8:$A$47,0))))</x:f>
      </x:c>
    </x:row>
    <x:row r="104" ht="24" customHeight="1">
      <x:c r="A104" s="7"/>
      <x:c r="B104" s="5"/>
      <x:c r="C104" s="5"/>
      <x:c r="D104" s="5"/>
      <x:c r="E104" s="16"/>
      <x:c r="F104" s="16"/>
      <x:c r="G104" s="5"/>
      <x:c r="H104" s="15" t="str">
        <x:f>IF(B104="","",IF(COUNTIFS('Item setup'!$A$8:$A$47,B104)&lt;&gt;1,"n.a.",INDEX('Item setup'!$B$8:$B$47,MATCH(B104,'Item setup'!$A$8:$A$47,0))))</x:f>
      </x:c>
      <x:c r="I104" s="15" t="str">
        <x:f>IF(B104="","",IF(COUNTIFS('Item setup'!$A$8:$A$47,B104)&lt;&gt;1,"n.a.",INDEX('Item setup'!$E$8:$E$47,MATCH(B104,'Item setup'!$A$8:$A$47,0))))</x:f>
      </x:c>
      <x:c r="J104" s="17" t="str">
        <x:f>IF(B104="","",IF(COUNTIFS('Item setup'!$A$8:$A$47,B104)&lt;&gt;1,"n.a.",INDEX('Item setup'!$I$8:$I$47,MATCH(B104,'Item setup'!$A$8:$A$47,0))))</x:f>
      </x:c>
      <x:c r="K104" s="17" t="str">
        <x:f>IF(OR(A104="",B104="",NOT(ISNUMBER(F104))),"",IF(ISNUMBER(J104),F104*J104,"n.a."))</x:f>
      </x:c>
      <x:c r="L104" s="15" t="str">
        <x:f>IF(OR(B104="",NOT(ISNUMBER(E104))),"",IF(OR(D104="Routine",D104="QC",D104="Repeat"),IF(COUNTIFS('Item setup'!$A$8:$A$47,B104)&lt;&gt;1,"n.a.",IF(IF(D104="Routine",COUNTIFS('Item setup'!$A$8:$A$47,B104,'Item setup'!$J$8:$J$47,"&lt;&gt;"),IF(D104="QC",COUNTIFS('Item setup'!$A$8:$A$47,B104,'Item setup'!$K$8:$K$47,"&lt;&gt;"),COUNTIFS('Item setup'!$A$8:$A$47,B104,'Item setup'!$L$8:$L$47,"&lt;&gt;")))=0,"n.a.",E104*IF(D104="Routine",INDEX('Item setup'!$J$8:$J$47,MATCH(B104,'Item setup'!$A$8:$A$47,0)),IF(D104="QC",INDEX('Item setup'!$K$8:$K$47,MATCH(B104,'Item setup'!$A$8:$A$47,0)),INDEX('Item setup'!$L$8:$L$47,MATCH(B104,'Item setup'!$A$8:$A$47,0)))))),""))</x:f>
      </x:c>
      <x:c r="M104" s="15" t="str">
        <x:f>IF(AND(ISNUMBER(F104),ISNUMBER(L104)),F104-L104,"")</x:f>
      </x:c>
      <x:c r="N104" s="15" t="str">
        <x:f>IF(COUNTA(A104:G104)=0,"",IF(OR(A104="",B104="",C104="",D104="",NOT(ISNUMBER(F104))),"Complete entry",IF(OR(NOT(ISNUMBER(A104)),NOT(ISNUMBER(F104)),F104&lt;0),"Invalid date/quantity",IF(COUNTIFS('Item setup'!$A$8:$A$47,B104)&lt;&gt;1,"Check item ID",IF(COUNTIFS('Lot register'!$A$8:$A$107,B104,'Lot register'!$B$8:$B$107,C104)&lt;&gt;1,"Check lot ID",IF(OR(D104="Routine",D104="QC",D104="Repeat"),IF(OR(NOT(ISNUMBER(E104)),E104&lt;0),"Enter work count",IF(NOT(ISNUMBER(J104)),"Enter pack details","Recorded")),IF(NOT(ISNUMBER(J104)),"Enter pack details","Recorded")))))))</x:f>
      </x:c>
      <x:c r="O104" s="15" t="str">
        <x:f>IF(B104="","",IF(COUNTIFS('Item setup'!$A$8:$A$47,B104)&lt;&gt;1,"n.a.",INDEX('Item setup'!$F$8:$F$47,MATCH(B104,'Item setup'!$A$8:$A$47,0))))</x:f>
      </x:c>
    </x:row>
    <x:row r="105" ht="24" customHeight="1">
      <x:c r="A105" s="7"/>
      <x:c r="B105" s="5"/>
      <x:c r="C105" s="5"/>
      <x:c r="D105" s="5"/>
      <x:c r="E105" s="16"/>
      <x:c r="F105" s="16"/>
      <x:c r="G105" s="5"/>
      <x:c r="H105" s="15" t="str">
        <x:f>IF(B105="","",IF(COUNTIFS('Item setup'!$A$8:$A$47,B105)&lt;&gt;1,"n.a.",INDEX('Item setup'!$B$8:$B$47,MATCH(B105,'Item setup'!$A$8:$A$47,0))))</x:f>
      </x:c>
      <x:c r="I105" s="15" t="str">
        <x:f>IF(B105="","",IF(COUNTIFS('Item setup'!$A$8:$A$47,B105)&lt;&gt;1,"n.a.",INDEX('Item setup'!$E$8:$E$47,MATCH(B105,'Item setup'!$A$8:$A$47,0))))</x:f>
      </x:c>
      <x:c r="J105" s="17" t="str">
        <x:f>IF(B105="","",IF(COUNTIFS('Item setup'!$A$8:$A$47,B105)&lt;&gt;1,"n.a.",INDEX('Item setup'!$I$8:$I$47,MATCH(B105,'Item setup'!$A$8:$A$47,0))))</x:f>
      </x:c>
      <x:c r="K105" s="17" t="str">
        <x:f>IF(OR(A105="",B105="",NOT(ISNUMBER(F105))),"",IF(ISNUMBER(J105),F105*J105,"n.a."))</x:f>
      </x:c>
      <x:c r="L105" s="15" t="str">
        <x:f>IF(OR(B105="",NOT(ISNUMBER(E105))),"",IF(OR(D105="Routine",D105="QC",D105="Repeat"),IF(COUNTIFS('Item setup'!$A$8:$A$47,B105)&lt;&gt;1,"n.a.",IF(IF(D105="Routine",COUNTIFS('Item setup'!$A$8:$A$47,B105,'Item setup'!$J$8:$J$47,"&lt;&gt;"),IF(D105="QC",COUNTIFS('Item setup'!$A$8:$A$47,B105,'Item setup'!$K$8:$K$47,"&lt;&gt;"),COUNTIFS('Item setup'!$A$8:$A$47,B105,'Item setup'!$L$8:$L$47,"&lt;&gt;")))=0,"n.a.",E105*IF(D105="Routine",INDEX('Item setup'!$J$8:$J$47,MATCH(B105,'Item setup'!$A$8:$A$47,0)),IF(D105="QC",INDEX('Item setup'!$K$8:$K$47,MATCH(B105,'Item setup'!$A$8:$A$47,0)),INDEX('Item setup'!$L$8:$L$47,MATCH(B105,'Item setup'!$A$8:$A$47,0)))))),""))</x:f>
      </x:c>
      <x:c r="M105" s="15" t="str">
        <x:f>IF(AND(ISNUMBER(F105),ISNUMBER(L105)),F105-L105,"")</x:f>
      </x:c>
      <x:c r="N105" s="15" t="str">
        <x:f>IF(COUNTA(A105:G105)=0,"",IF(OR(A105="",B105="",C105="",D105="",NOT(ISNUMBER(F105))),"Complete entry",IF(OR(NOT(ISNUMBER(A105)),NOT(ISNUMBER(F105)),F105&lt;0),"Invalid date/quantity",IF(COUNTIFS('Item setup'!$A$8:$A$47,B105)&lt;&gt;1,"Check item ID",IF(COUNTIFS('Lot register'!$A$8:$A$107,B105,'Lot register'!$B$8:$B$107,C105)&lt;&gt;1,"Check lot ID",IF(OR(D105="Routine",D105="QC",D105="Repeat"),IF(OR(NOT(ISNUMBER(E105)),E105&lt;0),"Enter work count",IF(NOT(ISNUMBER(J105)),"Enter pack details","Recorded")),IF(NOT(ISNUMBER(J105)),"Enter pack details","Recorded")))))))</x:f>
      </x:c>
      <x:c r="O105" s="15" t="str">
        <x:f>IF(B105="","",IF(COUNTIFS('Item setup'!$A$8:$A$47,B105)&lt;&gt;1,"n.a.",INDEX('Item setup'!$F$8:$F$47,MATCH(B105,'Item setup'!$A$8:$A$47,0))))</x:f>
      </x:c>
    </x:row>
    <x:row r="106" ht="24" customHeight="1">
      <x:c r="A106" s="7"/>
      <x:c r="B106" s="5"/>
      <x:c r="C106" s="5"/>
      <x:c r="D106" s="5"/>
      <x:c r="E106" s="16"/>
      <x:c r="F106" s="16"/>
      <x:c r="G106" s="5"/>
      <x:c r="H106" s="15" t="str">
        <x:f>IF(B106="","",IF(COUNTIFS('Item setup'!$A$8:$A$47,B106)&lt;&gt;1,"n.a.",INDEX('Item setup'!$B$8:$B$47,MATCH(B106,'Item setup'!$A$8:$A$47,0))))</x:f>
      </x:c>
      <x:c r="I106" s="15" t="str">
        <x:f>IF(B106="","",IF(COUNTIFS('Item setup'!$A$8:$A$47,B106)&lt;&gt;1,"n.a.",INDEX('Item setup'!$E$8:$E$47,MATCH(B106,'Item setup'!$A$8:$A$47,0))))</x:f>
      </x:c>
      <x:c r="J106" s="17" t="str">
        <x:f>IF(B106="","",IF(COUNTIFS('Item setup'!$A$8:$A$47,B106)&lt;&gt;1,"n.a.",INDEX('Item setup'!$I$8:$I$47,MATCH(B106,'Item setup'!$A$8:$A$47,0))))</x:f>
      </x:c>
      <x:c r="K106" s="17" t="str">
        <x:f>IF(OR(A106="",B106="",NOT(ISNUMBER(F106))),"",IF(ISNUMBER(J106),F106*J106,"n.a."))</x:f>
      </x:c>
      <x:c r="L106" s="15" t="str">
        <x:f>IF(OR(B106="",NOT(ISNUMBER(E106))),"",IF(OR(D106="Routine",D106="QC",D106="Repeat"),IF(COUNTIFS('Item setup'!$A$8:$A$47,B106)&lt;&gt;1,"n.a.",IF(IF(D106="Routine",COUNTIFS('Item setup'!$A$8:$A$47,B106,'Item setup'!$J$8:$J$47,"&lt;&gt;"),IF(D106="QC",COUNTIFS('Item setup'!$A$8:$A$47,B106,'Item setup'!$K$8:$K$47,"&lt;&gt;"),COUNTIFS('Item setup'!$A$8:$A$47,B106,'Item setup'!$L$8:$L$47,"&lt;&gt;")))=0,"n.a.",E106*IF(D106="Routine",INDEX('Item setup'!$J$8:$J$47,MATCH(B106,'Item setup'!$A$8:$A$47,0)),IF(D106="QC",INDEX('Item setup'!$K$8:$K$47,MATCH(B106,'Item setup'!$A$8:$A$47,0)),INDEX('Item setup'!$L$8:$L$47,MATCH(B106,'Item setup'!$A$8:$A$47,0)))))),""))</x:f>
      </x:c>
      <x:c r="M106" s="15" t="str">
        <x:f>IF(AND(ISNUMBER(F106),ISNUMBER(L106)),F106-L106,"")</x:f>
      </x:c>
      <x:c r="N106" s="15" t="str">
        <x:f>IF(COUNTA(A106:G106)=0,"",IF(OR(A106="",B106="",C106="",D106="",NOT(ISNUMBER(F106))),"Complete entry",IF(OR(NOT(ISNUMBER(A106)),NOT(ISNUMBER(F106)),F106&lt;0),"Invalid date/quantity",IF(COUNTIFS('Item setup'!$A$8:$A$47,B106)&lt;&gt;1,"Check item ID",IF(COUNTIFS('Lot register'!$A$8:$A$107,B106,'Lot register'!$B$8:$B$107,C106)&lt;&gt;1,"Check lot ID",IF(OR(D106="Routine",D106="QC",D106="Repeat"),IF(OR(NOT(ISNUMBER(E106)),E106&lt;0),"Enter work count",IF(NOT(ISNUMBER(J106)),"Enter pack details","Recorded")),IF(NOT(ISNUMBER(J106)),"Enter pack details","Recorded")))))))</x:f>
      </x:c>
      <x:c r="O106" s="15" t="str">
        <x:f>IF(B106="","",IF(COUNTIFS('Item setup'!$A$8:$A$47,B106)&lt;&gt;1,"n.a.",INDEX('Item setup'!$F$8:$F$47,MATCH(B106,'Item setup'!$A$8:$A$47,0))))</x:f>
      </x:c>
    </x:row>
    <x:row r="107" ht="24" customHeight="1">
      <x:c r="A107" s="7"/>
      <x:c r="B107" s="5"/>
      <x:c r="C107" s="5"/>
      <x:c r="D107" s="5"/>
      <x:c r="E107" s="16"/>
      <x:c r="F107" s="16"/>
      <x:c r="G107" s="5"/>
      <x:c r="H107" s="15" t="str">
        <x:f>IF(B107="","",IF(COUNTIFS('Item setup'!$A$8:$A$47,B107)&lt;&gt;1,"n.a.",INDEX('Item setup'!$B$8:$B$47,MATCH(B107,'Item setup'!$A$8:$A$47,0))))</x:f>
      </x:c>
      <x:c r="I107" s="15" t="str">
        <x:f>IF(B107="","",IF(COUNTIFS('Item setup'!$A$8:$A$47,B107)&lt;&gt;1,"n.a.",INDEX('Item setup'!$E$8:$E$47,MATCH(B107,'Item setup'!$A$8:$A$47,0))))</x:f>
      </x:c>
      <x:c r="J107" s="17" t="str">
        <x:f>IF(B107="","",IF(COUNTIFS('Item setup'!$A$8:$A$47,B107)&lt;&gt;1,"n.a.",INDEX('Item setup'!$I$8:$I$47,MATCH(B107,'Item setup'!$A$8:$A$47,0))))</x:f>
      </x:c>
      <x:c r="K107" s="17" t="str">
        <x:f>IF(OR(A107="",B107="",NOT(ISNUMBER(F107))),"",IF(ISNUMBER(J107),F107*J107,"n.a."))</x:f>
      </x:c>
      <x:c r="L107" s="15" t="str">
        <x:f>IF(OR(B107="",NOT(ISNUMBER(E107))),"",IF(OR(D107="Routine",D107="QC",D107="Repeat"),IF(COUNTIFS('Item setup'!$A$8:$A$47,B107)&lt;&gt;1,"n.a.",IF(IF(D107="Routine",COUNTIFS('Item setup'!$A$8:$A$47,B107,'Item setup'!$J$8:$J$47,"&lt;&gt;"),IF(D107="QC",COUNTIFS('Item setup'!$A$8:$A$47,B107,'Item setup'!$K$8:$K$47,"&lt;&gt;"),COUNTIFS('Item setup'!$A$8:$A$47,B107,'Item setup'!$L$8:$L$47,"&lt;&gt;")))=0,"n.a.",E107*IF(D107="Routine",INDEX('Item setup'!$J$8:$J$47,MATCH(B107,'Item setup'!$A$8:$A$47,0)),IF(D107="QC",INDEX('Item setup'!$K$8:$K$47,MATCH(B107,'Item setup'!$A$8:$A$47,0)),INDEX('Item setup'!$L$8:$L$47,MATCH(B107,'Item setup'!$A$8:$A$47,0)))))),""))</x:f>
      </x:c>
      <x:c r="M107" s="15" t="str">
        <x:f>IF(AND(ISNUMBER(F107),ISNUMBER(L107)),F107-L107,"")</x:f>
      </x:c>
      <x:c r="N107" s="15" t="str">
        <x:f>IF(COUNTA(A107:G107)=0,"",IF(OR(A107="",B107="",C107="",D107="",NOT(ISNUMBER(F107))),"Complete entry",IF(OR(NOT(ISNUMBER(A107)),NOT(ISNUMBER(F107)),F107&lt;0),"Invalid date/quantity",IF(COUNTIFS('Item setup'!$A$8:$A$47,B107)&lt;&gt;1,"Check item ID",IF(COUNTIFS('Lot register'!$A$8:$A$107,B107,'Lot register'!$B$8:$B$107,C107)&lt;&gt;1,"Check lot ID",IF(OR(D107="Routine",D107="QC",D107="Repeat"),IF(OR(NOT(ISNUMBER(E107)),E107&lt;0),"Enter work count",IF(NOT(ISNUMBER(J107)),"Enter pack details","Recorded")),IF(NOT(ISNUMBER(J107)),"Enter pack details","Recorded")))))))</x:f>
      </x:c>
      <x:c r="O107" s="15" t="str">
        <x:f>IF(B107="","",IF(COUNTIFS('Item setup'!$A$8:$A$47,B107)&lt;&gt;1,"n.a.",INDEX('Item setup'!$F$8:$F$47,MATCH(B107,'Item setup'!$A$8:$A$47,0))))</x:f>
      </x:c>
    </x:row>
    <x:row r="108" ht="24" customHeight="1">
      <x:c r="A108" s="7"/>
      <x:c r="B108" s="5"/>
      <x:c r="C108" s="5"/>
      <x:c r="D108" s="5"/>
      <x:c r="E108" s="16"/>
      <x:c r="F108" s="16"/>
      <x:c r="G108" s="5"/>
      <x:c r="H108" s="15" t="str">
        <x:f>IF(B108="","",IF(COUNTIFS('Item setup'!$A$8:$A$47,B108)&lt;&gt;1,"n.a.",INDEX('Item setup'!$B$8:$B$47,MATCH(B108,'Item setup'!$A$8:$A$47,0))))</x:f>
      </x:c>
      <x:c r="I108" s="15" t="str">
        <x:f>IF(B108="","",IF(COUNTIFS('Item setup'!$A$8:$A$47,B108)&lt;&gt;1,"n.a.",INDEX('Item setup'!$E$8:$E$47,MATCH(B108,'Item setup'!$A$8:$A$47,0))))</x:f>
      </x:c>
      <x:c r="J108" s="17" t="str">
        <x:f>IF(B108="","",IF(COUNTIFS('Item setup'!$A$8:$A$47,B108)&lt;&gt;1,"n.a.",INDEX('Item setup'!$I$8:$I$47,MATCH(B108,'Item setup'!$A$8:$A$47,0))))</x:f>
      </x:c>
      <x:c r="K108" s="17" t="str">
        <x:f>IF(OR(A108="",B108="",NOT(ISNUMBER(F108))),"",IF(ISNUMBER(J108),F108*J108,"n.a."))</x:f>
      </x:c>
      <x:c r="L108" s="15" t="str">
        <x:f>IF(OR(B108="",NOT(ISNUMBER(E108))),"",IF(OR(D108="Routine",D108="QC",D108="Repeat"),IF(COUNTIFS('Item setup'!$A$8:$A$47,B108)&lt;&gt;1,"n.a.",IF(IF(D108="Routine",COUNTIFS('Item setup'!$A$8:$A$47,B108,'Item setup'!$J$8:$J$47,"&lt;&gt;"),IF(D108="QC",COUNTIFS('Item setup'!$A$8:$A$47,B108,'Item setup'!$K$8:$K$47,"&lt;&gt;"),COUNTIFS('Item setup'!$A$8:$A$47,B108,'Item setup'!$L$8:$L$47,"&lt;&gt;")))=0,"n.a.",E108*IF(D108="Routine",INDEX('Item setup'!$J$8:$J$47,MATCH(B108,'Item setup'!$A$8:$A$47,0)),IF(D108="QC",INDEX('Item setup'!$K$8:$K$47,MATCH(B108,'Item setup'!$A$8:$A$47,0)),INDEX('Item setup'!$L$8:$L$47,MATCH(B108,'Item setup'!$A$8:$A$47,0)))))),""))</x:f>
      </x:c>
      <x:c r="M108" s="15" t="str">
        <x:f>IF(AND(ISNUMBER(F108),ISNUMBER(L108)),F108-L108,"")</x:f>
      </x:c>
      <x:c r="N108" s="15" t="str">
        <x:f>IF(COUNTA(A108:G108)=0,"",IF(OR(A108="",B108="",C108="",D108="",NOT(ISNUMBER(F108))),"Complete entry",IF(OR(NOT(ISNUMBER(A108)),NOT(ISNUMBER(F108)),F108&lt;0),"Invalid date/quantity",IF(COUNTIFS('Item setup'!$A$8:$A$47,B108)&lt;&gt;1,"Check item ID",IF(COUNTIFS('Lot register'!$A$8:$A$107,B108,'Lot register'!$B$8:$B$107,C108)&lt;&gt;1,"Check lot ID",IF(OR(D108="Routine",D108="QC",D108="Repeat"),IF(OR(NOT(ISNUMBER(E108)),E108&lt;0),"Enter work count",IF(NOT(ISNUMBER(J108)),"Enter pack details","Recorded")),IF(NOT(ISNUMBER(J108)),"Enter pack details","Recorded")))))))</x:f>
      </x:c>
      <x:c r="O108" s="15" t="str">
        <x:f>IF(B108="","",IF(COUNTIFS('Item setup'!$A$8:$A$47,B108)&lt;&gt;1,"n.a.",INDEX('Item setup'!$F$8:$F$47,MATCH(B108,'Item setup'!$A$8:$A$47,0))))</x:f>
      </x:c>
    </x:row>
    <x:row r="109" ht="24" customHeight="1">
      <x:c r="A109" s="7"/>
      <x:c r="B109" s="5"/>
      <x:c r="C109" s="5"/>
      <x:c r="D109" s="5"/>
      <x:c r="E109" s="16"/>
      <x:c r="F109" s="16"/>
      <x:c r="G109" s="5"/>
      <x:c r="H109" s="15" t="str">
        <x:f>IF(B109="","",IF(COUNTIFS('Item setup'!$A$8:$A$47,B109)&lt;&gt;1,"n.a.",INDEX('Item setup'!$B$8:$B$47,MATCH(B109,'Item setup'!$A$8:$A$47,0))))</x:f>
      </x:c>
      <x:c r="I109" s="15" t="str">
        <x:f>IF(B109="","",IF(COUNTIFS('Item setup'!$A$8:$A$47,B109)&lt;&gt;1,"n.a.",INDEX('Item setup'!$E$8:$E$47,MATCH(B109,'Item setup'!$A$8:$A$47,0))))</x:f>
      </x:c>
      <x:c r="J109" s="17" t="str">
        <x:f>IF(B109="","",IF(COUNTIFS('Item setup'!$A$8:$A$47,B109)&lt;&gt;1,"n.a.",INDEX('Item setup'!$I$8:$I$47,MATCH(B109,'Item setup'!$A$8:$A$47,0))))</x:f>
      </x:c>
      <x:c r="K109" s="17" t="str">
        <x:f>IF(OR(A109="",B109="",NOT(ISNUMBER(F109))),"",IF(ISNUMBER(J109),F109*J109,"n.a."))</x:f>
      </x:c>
      <x:c r="L109" s="15" t="str">
        <x:f>IF(OR(B109="",NOT(ISNUMBER(E109))),"",IF(OR(D109="Routine",D109="QC",D109="Repeat"),IF(COUNTIFS('Item setup'!$A$8:$A$47,B109)&lt;&gt;1,"n.a.",IF(IF(D109="Routine",COUNTIFS('Item setup'!$A$8:$A$47,B109,'Item setup'!$J$8:$J$47,"&lt;&gt;"),IF(D109="QC",COUNTIFS('Item setup'!$A$8:$A$47,B109,'Item setup'!$K$8:$K$47,"&lt;&gt;"),COUNTIFS('Item setup'!$A$8:$A$47,B109,'Item setup'!$L$8:$L$47,"&lt;&gt;")))=0,"n.a.",E109*IF(D109="Routine",INDEX('Item setup'!$J$8:$J$47,MATCH(B109,'Item setup'!$A$8:$A$47,0)),IF(D109="QC",INDEX('Item setup'!$K$8:$K$47,MATCH(B109,'Item setup'!$A$8:$A$47,0)),INDEX('Item setup'!$L$8:$L$47,MATCH(B109,'Item setup'!$A$8:$A$47,0)))))),""))</x:f>
      </x:c>
      <x:c r="M109" s="15" t="str">
        <x:f>IF(AND(ISNUMBER(F109),ISNUMBER(L109)),F109-L109,"")</x:f>
      </x:c>
      <x:c r="N109" s="15" t="str">
        <x:f>IF(COUNTA(A109:G109)=0,"",IF(OR(A109="",B109="",C109="",D109="",NOT(ISNUMBER(F109))),"Complete entry",IF(OR(NOT(ISNUMBER(A109)),NOT(ISNUMBER(F109)),F109&lt;0),"Invalid date/quantity",IF(COUNTIFS('Item setup'!$A$8:$A$47,B109)&lt;&gt;1,"Check item ID",IF(COUNTIFS('Lot register'!$A$8:$A$107,B109,'Lot register'!$B$8:$B$107,C109)&lt;&gt;1,"Check lot ID",IF(OR(D109="Routine",D109="QC",D109="Repeat"),IF(OR(NOT(ISNUMBER(E109)),E109&lt;0),"Enter work count",IF(NOT(ISNUMBER(J109)),"Enter pack details","Recorded")),IF(NOT(ISNUMBER(J109)),"Enter pack details","Recorded")))))))</x:f>
      </x:c>
      <x:c r="O109" s="15" t="str">
        <x:f>IF(B109="","",IF(COUNTIFS('Item setup'!$A$8:$A$47,B109)&lt;&gt;1,"n.a.",INDEX('Item setup'!$F$8:$F$47,MATCH(B109,'Item setup'!$A$8:$A$47,0))))</x:f>
      </x:c>
    </x:row>
    <x:row r="110" ht="24" customHeight="1">
      <x:c r="A110" s="7"/>
      <x:c r="B110" s="5"/>
      <x:c r="C110" s="5"/>
      <x:c r="D110" s="5"/>
      <x:c r="E110" s="16"/>
      <x:c r="F110" s="16"/>
      <x:c r="G110" s="5"/>
      <x:c r="H110" s="15" t="str">
        <x:f>IF(B110="","",IF(COUNTIFS('Item setup'!$A$8:$A$47,B110)&lt;&gt;1,"n.a.",INDEX('Item setup'!$B$8:$B$47,MATCH(B110,'Item setup'!$A$8:$A$47,0))))</x:f>
      </x:c>
      <x:c r="I110" s="15" t="str">
        <x:f>IF(B110="","",IF(COUNTIFS('Item setup'!$A$8:$A$47,B110)&lt;&gt;1,"n.a.",INDEX('Item setup'!$E$8:$E$47,MATCH(B110,'Item setup'!$A$8:$A$47,0))))</x:f>
      </x:c>
      <x:c r="J110" s="17" t="str">
        <x:f>IF(B110="","",IF(COUNTIFS('Item setup'!$A$8:$A$47,B110)&lt;&gt;1,"n.a.",INDEX('Item setup'!$I$8:$I$47,MATCH(B110,'Item setup'!$A$8:$A$47,0))))</x:f>
      </x:c>
      <x:c r="K110" s="17" t="str">
        <x:f>IF(OR(A110="",B110="",NOT(ISNUMBER(F110))),"",IF(ISNUMBER(J110),F110*J110,"n.a."))</x:f>
      </x:c>
      <x:c r="L110" s="15" t="str">
        <x:f>IF(OR(B110="",NOT(ISNUMBER(E110))),"",IF(OR(D110="Routine",D110="QC",D110="Repeat"),IF(COUNTIFS('Item setup'!$A$8:$A$47,B110)&lt;&gt;1,"n.a.",IF(IF(D110="Routine",COUNTIFS('Item setup'!$A$8:$A$47,B110,'Item setup'!$J$8:$J$47,"&lt;&gt;"),IF(D110="QC",COUNTIFS('Item setup'!$A$8:$A$47,B110,'Item setup'!$K$8:$K$47,"&lt;&gt;"),COUNTIFS('Item setup'!$A$8:$A$47,B110,'Item setup'!$L$8:$L$47,"&lt;&gt;")))=0,"n.a.",E110*IF(D110="Routine",INDEX('Item setup'!$J$8:$J$47,MATCH(B110,'Item setup'!$A$8:$A$47,0)),IF(D110="QC",INDEX('Item setup'!$K$8:$K$47,MATCH(B110,'Item setup'!$A$8:$A$47,0)),INDEX('Item setup'!$L$8:$L$47,MATCH(B110,'Item setup'!$A$8:$A$47,0)))))),""))</x:f>
      </x:c>
      <x:c r="M110" s="15" t="str">
        <x:f>IF(AND(ISNUMBER(F110),ISNUMBER(L110)),F110-L110,"")</x:f>
      </x:c>
      <x:c r="N110" s="15" t="str">
        <x:f>IF(COUNTA(A110:G110)=0,"",IF(OR(A110="",B110="",C110="",D110="",NOT(ISNUMBER(F110))),"Complete entry",IF(OR(NOT(ISNUMBER(A110)),NOT(ISNUMBER(F110)),F110&lt;0),"Invalid date/quantity",IF(COUNTIFS('Item setup'!$A$8:$A$47,B110)&lt;&gt;1,"Check item ID",IF(COUNTIFS('Lot register'!$A$8:$A$107,B110,'Lot register'!$B$8:$B$107,C110)&lt;&gt;1,"Check lot ID",IF(OR(D110="Routine",D110="QC",D110="Repeat"),IF(OR(NOT(ISNUMBER(E110)),E110&lt;0),"Enter work count",IF(NOT(ISNUMBER(J110)),"Enter pack details","Recorded")),IF(NOT(ISNUMBER(J110)),"Enter pack details","Recorded")))))))</x:f>
      </x:c>
      <x:c r="O110" s="15" t="str">
        <x:f>IF(B110="","",IF(COUNTIFS('Item setup'!$A$8:$A$47,B110)&lt;&gt;1,"n.a.",INDEX('Item setup'!$F$8:$F$47,MATCH(B110,'Item setup'!$A$8:$A$47,0))))</x:f>
      </x:c>
    </x:row>
    <x:row r="111" ht="24" customHeight="1">
      <x:c r="A111" s="7"/>
      <x:c r="B111" s="5"/>
      <x:c r="C111" s="5"/>
      <x:c r="D111" s="5"/>
      <x:c r="E111" s="16"/>
      <x:c r="F111" s="16"/>
      <x:c r="G111" s="5"/>
      <x:c r="H111" s="15" t="str">
        <x:f>IF(B111="","",IF(COUNTIFS('Item setup'!$A$8:$A$47,B111)&lt;&gt;1,"n.a.",INDEX('Item setup'!$B$8:$B$47,MATCH(B111,'Item setup'!$A$8:$A$47,0))))</x:f>
      </x:c>
      <x:c r="I111" s="15" t="str">
        <x:f>IF(B111="","",IF(COUNTIFS('Item setup'!$A$8:$A$47,B111)&lt;&gt;1,"n.a.",INDEX('Item setup'!$E$8:$E$47,MATCH(B111,'Item setup'!$A$8:$A$47,0))))</x:f>
      </x:c>
      <x:c r="J111" s="17" t="str">
        <x:f>IF(B111="","",IF(COUNTIFS('Item setup'!$A$8:$A$47,B111)&lt;&gt;1,"n.a.",INDEX('Item setup'!$I$8:$I$47,MATCH(B111,'Item setup'!$A$8:$A$47,0))))</x:f>
      </x:c>
      <x:c r="K111" s="17" t="str">
        <x:f>IF(OR(A111="",B111="",NOT(ISNUMBER(F111))),"",IF(ISNUMBER(J111),F111*J111,"n.a."))</x:f>
      </x:c>
      <x:c r="L111" s="15" t="str">
        <x:f>IF(OR(B111="",NOT(ISNUMBER(E111))),"",IF(OR(D111="Routine",D111="QC",D111="Repeat"),IF(COUNTIFS('Item setup'!$A$8:$A$47,B111)&lt;&gt;1,"n.a.",IF(IF(D111="Routine",COUNTIFS('Item setup'!$A$8:$A$47,B111,'Item setup'!$J$8:$J$47,"&lt;&gt;"),IF(D111="QC",COUNTIFS('Item setup'!$A$8:$A$47,B111,'Item setup'!$K$8:$K$47,"&lt;&gt;"),COUNTIFS('Item setup'!$A$8:$A$47,B111,'Item setup'!$L$8:$L$47,"&lt;&gt;")))=0,"n.a.",E111*IF(D111="Routine",INDEX('Item setup'!$J$8:$J$47,MATCH(B111,'Item setup'!$A$8:$A$47,0)),IF(D111="QC",INDEX('Item setup'!$K$8:$K$47,MATCH(B111,'Item setup'!$A$8:$A$47,0)),INDEX('Item setup'!$L$8:$L$47,MATCH(B111,'Item setup'!$A$8:$A$47,0)))))),""))</x:f>
      </x:c>
      <x:c r="M111" s="15" t="str">
        <x:f>IF(AND(ISNUMBER(F111),ISNUMBER(L111)),F111-L111,"")</x:f>
      </x:c>
      <x:c r="N111" s="15" t="str">
        <x:f>IF(COUNTA(A111:G111)=0,"",IF(OR(A111="",B111="",C111="",D111="",NOT(ISNUMBER(F111))),"Complete entry",IF(OR(NOT(ISNUMBER(A111)),NOT(ISNUMBER(F111)),F111&lt;0),"Invalid date/quantity",IF(COUNTIFS('Item setup'!$A$8:$A$47,B111)&lt;&gt;1,"Check item ID",IF(COUNTIFS('Lot register'!$A$8:$A$107,B111,'Lot register'!$B$8:$B$107,C111)&lt;&gt;1,"Check lot ID",IF(OR(D111="Routine",D111="QC",D111="Repeat"),IF(OR(NOT(ISNUMBER(E111)),E111&lt;0),"Enter work count",IF(NOT(ISNUMBER(J111)),"Enter pack details","Recorded")),IF(NOT(ISNUMBER(J111)),"Enter pack details","Recorded")))))))</x:f>
      </x:c>
      <x:c r="O111" s="15" t="str">
        <x:f>IF(B111="","",IF(COUNTIFS('Item setup'!$A$8:$A$47,B111)&lt;&gt;1,"n.a.",INDEX('Item setup'!$F$8:$F$47,MATCH(B111,'Item setup'!$A$8:$A$47,0))))</x:f>
      </x:c>
    </x:row>
    <x:row r="112" ht="24" customHeight="1">
      <x:c r="A112" s="7"/>
      <x:c r="B112" s="5"/>
      <x:c r="C112" s="5"/>
      <x:c r="D112" s="5"/>
      <x:c r="E112" s="16"/>
      <x:c r="F112" s="16"/>
      <x:c r="G112" s="5"/>
      <x:c r="H112" s="15" t="str">
        <x:f>IF(B112="","",IF(COUNTIFS('Item setup'!$A$8:$A$47,B112)&lt;&gt;1,"n.a.",INDEX('Item setup'!$B$8:$B$47,MATCH(B112,'Item setup'!$A$8:$A$47,0))))</x:f>
      </x:c>
      <x:c r="I112" s="15" t="str">
        <x:f>IF(B112="","",IF(COUNTIFS('Item setup'!$A$8:$A$47,B112)&lt;&gt;1,"n.a.",INDEX('Item setup'!$E$8:$E$47,MATCH(B112,'Item setup'!$A$8:$A$47,0))))</x:f>
      </x:c>
      <x:c r="J112" s="17" t="str">
        <x:f>IF(B112="","",IF(COUNTIFS('Item setup'!$A$8:$A$47,B112)&lt;&gt;1,"n.a.",INDEX('Item setup'!$I$8:$I$47,MATCH(B112,'Item setup'!$A$8:$A$47,0))))</x:f>
      </x:c>
      <x:c r="K112" s="17" t="str">
        <x:f>IF(OR(A112="",B112="",NOT(ISNUMBER(F112))),"",IF(ISNUMBER(J112),F112*J112,"n.a."))</x:f>
      </x:c>
      <x:c r="L112" s="15" t="str">
        <x:f>IF(OR(B112="",NOT(ISNUMBER(E112))),"",IF(OR(D112="Routine",D112="QC",D112="Repeat"),IF(COUNTIFS('Item setup'!$A$8:$A$47,B112)&lt;&gt;1,"n.a.",IF(IF(D112="Routine",COUNTIFS('Item setup'!$A$8:$A$47,B112,'Item setup'!$J$8:$J$47,"&lt;&gt;"),IF(D112="QC",COUNTIFS('Item setup'!$A$8:$A$47,B112,'Item setup'!$K$8:$K$47,"&lt;&gt;"),COUNTIFS('Item setup'!$A$8:$A$47,B112,'Item setup'!$L$8:$L$47,"&lt;&gt;")))=0,"n.a.",E112*IF(D112="Routine",INDEX('Item setup'!$J$8:$J$47,MATCH(B112,'Item setup'!$A$8:$A$47,0)),IF(D112="QC",INDEX('Item setup'!$K$8:$K$47,MATCH(B112,'Item setup'!$A$8:$A$47,0)),INDEX('Item setup'!$L$8:$L$47,MATCH(B112,'Item setup'!$A$8:$A$47,0)))))),""))</x:f>
      </x:c>
      <x:c r="M112" s="15" t="str">
        <x:f>IF(AND(ISNUMBER(F112),ISNUMBER(L112)),F112-L112,"")</x:f>
      </x:c>
      <x:c r="N112" s="15" t="str">
        <x:f>IF(COUNTA(A112:G112)=0,"",IF(OR(A112="",B112="",C112="",D112="",NOT(ISNUMBER(F112))),"Complete entry",IF(OR(NOT(ISNUMBER(A112)),NOT(ISNUMBER(F112)),F112&lt;0),"Invalid date/quantity",IF(COUNTIFS('Item setup'!$A$8:$A$47,B112)&lt;&gt;1,"Check item ID",IF(COUNTIFS('Lot register'!$A$8:$A$107,B112,'Lot register'!$B$8:$B$107,C112)&lt;&gt;1,"Check lot ID",IF(OR(D112="Routine",D112="QC",D112="Repeat"),IF(OR(NOT(ISNUMBER(E112)),E112&lt;0),"Enter work count",IF(NOT(ISNUMBER(J112)),"Enter pack details","Recorded")),IF(NOT(ISNUMBER(J112)),"Enter pack details","Recorded")))))))</x:f>
      </x:c>
      <x:c r="O112" s="15" t="str">
        <x:f>IF(B112="","",IF(COUNTIFS('Item setup'!$A$8:$A$47,B112)&lt;&gt;1,"n.a.",INDEX('Item setup'!$F$8:$F$47,MATCH(B112,'Item setup'!$A$8:$A$47,0))))</x:f>
      </x:c>
    </x:row>
    <x:row r="113" ht="24" customHeight="1">
      <x:c r="A113" s="7"/>
      <x:c r="B113" s="5"/>
      <x:c r="C113" s="5"/>
      <x:c r="D113" s="5"/>
      <x:c r="E113" s="16"/>
      <x:c r="F113" s="16"/>
      <x:c r="G113" s="5"/>
      <x:c r="H113" s="15" t="str">
        <x:f>IF(B113="","",IF(COUNTIFS('Item setup'!$A$8:$A$47,B113)&lt;&gt;1,"n.a.",INDEX('Item setup'!$B$8:$B$47,MATCH(B113,'Item setup'!$A$8:$A$47,0))))</x:f>
      </x:c>
      <x:c r="I113" s="15" t="str">
        <x:f>IF(B113="","",IF(COUNTIFS('Item setup'!$A$8:$A$47,B113)&lt;&gt;1,"n.a.",INDEX('Item setup'!$E$8:$E$47,MATCH(B113,'Item setup'!$A$8:$A$47,0))))</x:f>
      </x:c>
      <x:c r="J113" s="17" t="str">
        <x:f>IF(B113="","",IF(COUNTIFS('Item setup'!$A$8:$A$47,B113)&lt;&gt;1,"n.a.",INDEX('Item setup'!$I$8:$I$47,MATCH(B113,'Item setup'!$A$8:$A$47,0))))</x:f>
      </x:c>
      <x:c r="K113" s="17" t="str">
        <x:f>IF(OR(A113="",B113="",NOT(ISNUMBER(F113))),"",IF(ISNUMBER(J113),F113*J113,"n.a."))</x:f>
      </x:c>
      <x:c r="L113" s="15" t="str">
        <x:f>IF(OR(B113="",NOT(ISNUMBER(E113))),"",IF(OR(D113="Routine",D113="QC",D113="Repeat"),IF(COUNTIFS('Item setup'!$A$8:$A$47,B113)&lt;&gt;1,"n.a.",IF(IF(D113="Routine",COUNTIFS('Item setup'!$A$8:$A$47,B113,'Item setup'!$J$8:$J$47,"&lt;&gt;"),IF(D113="QC",COUNTIFS('Item setup'!$A$8:$A$47,B113,'Item setup'!$K$8:$K$47,"&lt;&gt;"),COUNTIFS('Item setup'!$A$8:$A$47,B113,'Item setup'!$L$8:$L$47,"&lt;&gt;")))=0,"n.a.",E113*IF(D113="Routine",INDEX('Item setup'!$J$8:$J$47,MATCH(B113,'Item setup'!$A$8:$A$47,0)),IF(D113="QC",INDEX('Item setup'!$K$8:$K$47,MATCH(B113,'Item setup'!$A$8:$A$47,0)),INDEX('Item setup'!$L$8:$L$47,MATCH(B113,'Item setup'!$A$8:$A$47,0)))))),""))</x:f>
      </x:c>
      <x:c r="M113" s="15" t="str">
        <x:f>IF(AND(ISNUMBER(F113),ISNUMBER(L113)),F113-L113,"")</x:f>
      </x:c>
      <x:c r="N113" s="15" t="str">
        <x:f>IF(COUNTA(A113:G113)=0,"",IF(OR(A113="",B113="",C113="",D113="",NOT(ISNUMBER(F113))),"Complete entry",IF(OR(NOT(ISNUMBER(A113)),NOT(ISNUMBER(F113)),F113&lt;0),"Invalid date/quantity",IF(COUNTIFS('Item setup'!$A$8:$A$47,B113)&lt;&gt;1,"Check item ID",IF(COUNTIFS('Lot register'!$A$8:$A$107,B113,'Lot register'!$B$8:$B$107,C113)&lt;&gt;1,"Check lot ID",IF(OR(D113="Routine",D113="QC",D113="Repeat"),IF(OR(NOT(ISNUMBER(E113)),E113&lt;0),"Enter work count",IF(NOT(ISNUMBER(J113)),"Enter pack details","Recorded")),IF(NOT(ISNUMBER(J113)),"Enter pack details","Recorded")))))))</x:f>
      </x:c>
      <x:c r="O113" s="15" t="str">
        <x:f>IF(B113="","",IF(COUNTIFS('Item setup'!$A$8:$A$47,B113)&lt;&gt;1,"n.a.",INDEX('Item setup'!$F$8:$F$47,MATCH(B113,'Item setup'!$A$8:$A$47,0))))</x:f>
      </x:c>
    </x:row>
    <x:row r="114" ht="24" customHeight="1">
      <x:c r="A114" s="7"/>
      <x:c r="B114" s="5"/>
      <x:c r="C114" s="5"/>
      <x:c r="D114" s="5"/>
      <x:c r="E114" s="16"/>
      <x:c r="F114" s="16"/>
      <x:c r="G114" s="5"/>
      <x:c r="H114" s="15" t="str">
        <x:f>IF(B114="","",IF(COUNTIFS('Item setup'!$A$8:$A$47,B114)&lt;&gt;1,"n.a.",INDEX('Item setup'!$B$8:$B$47,MATCH(B114,'Item setup'!$A$8:$A$47,0))))</x:f>
      </x:c>
      <x:c r="I114" s="15" t="str">
        <x:f>IF(B114="","",IF(COUNTIFS('Item setup'!$A$8:$A$47,B114)&lt;&gt;1,"n.a.",INDEX('Item setup'!$E$8:$E$47,MATCH(B114,'Item setup'!$A$8:$A$47,0))))</x:f>
      </x:c>
      <x:c r="J114" s="17" t="str">
        <x:f>IF(B114="","",IF(COUNTIFS('Item setup'!$A$8:$A$47,B114)&lt;&gt;1,"n.a.",INDEX('Item setup'!$I$8:$I$47,MATCH(B114,'Item setup'!$A$8:$A$47,0))))</x:f>
      </x:c>
      <x:c r="K114" s="17" t="str">
        <x:f>IF(OR(A114="",B114="",NOT(ISNUMBER(F114))),"",IF(ISNUMBER(J114),F114*J114,"n.a."))</x:f>
      </x:c>
      <x:c r="L114" s="15" t="str">
        <x:f>IF(OR(B114="",NOT(ISNUMBER(E114))),"",IF(OR(D114="Routine",D114="QC",D114="Repeat"),IF(COUNTIFS('Item setup'!$A$8:$A$47,B114)&lt;&gt;1,"n.a.",IF(IF(D114="Routine",COUNTIFS('Item setup'!$A$8:$A$47,B114,'Item setup'!$J$8:$J$47,"&lt;&gt;"),IF(D114="QC",COUNTIFS('Item setup'!$A$8:$A$47,B114,'Item setup'!$K$8:$K$47,"&lt;&gt;"),COUNTIFS('Item setup'!$A$8:$A$47,B114,'Item setup'!$L$8:$L$47,"&lt;&gt;")))=0,"n.a.",E114*IF(D114="Routine",INDEX('Item setup'!$J$8:$J$47,MATCH(B114,'Item setup'!$A$8:$A$47,0)),IF(D114="QC",INDEX('Item setup'!$K$8:$K$47,MATCH(B114,'Item setup'!$A$8:$A$47,0)),INDEX('Item setup'!$L$8:$L$47,MATCH(B114,'Item setup'!$A$8:$A$47,0)))))),""))</x:f>
      </x:c>
      <x:c r="M114" s="15" t="str">
        <x:f>IF(AND(ISNUMBER(F114),ISNUMBER(L114)),F114-L114,"")</x:f>
      </x:c>
      <x:c r="N114" s="15" t="str">
        <x:f>IF(COUNTA(A114:G114)=0,"",IF(OR(A114="",B114="",C114="",D114="",NOT(ISNUMBER(F114))),"Complete entry",IF(OR(NOT(ISNUMBER(A114)),NOT(ISNUMBER(F114)),F114&lt;0),"Invalid date/quantity",IF(COUNTIFS('Item setup'!$A$8:$A$47,B114)&lt;&gt;1,"Check item ID",IF(COUNTIFS('Lot register'!$A$8:$A$107,B114,'Lot register'!$B$8:$B$107,C114)&lt;&gt;1,"Check lot ID",IF(OR(D114="Routine",D114="QC",D114="Repeat"),IF(OR(NOT(ISNUMBER(E114)),E114&lt;0),"Enter work count",IF(NOT(ISNUMBER(J114)),"Enter pack details","Recorded")),IF(NOT(ISNUMBER(J114)),"Enter pack details","Recorded")))))))</x:f>
      </x:c>
      <x:c r="O114" s="15" t="str">
        <x:f>IF(B114="","",IF(COUNTIFS('Item setup'!$A$8:$A$47,B114)&lt;&gt;1,"n.a.",INDEX('Item setup'!$F$8:$F$47,MATCH(B114,'Item setup'!$A$8:$A$47,0))))</x:f>
      </x:c>
    </x:row>
    <x:row r="115" ht="24" customHeight="1">
      <x:c r="A115" s="7"/>
      <x:c r="B115" s="5"/>
      <x:c r="C115" s="5"/>
      <x:c r="D115" s="5"/>
      <x:c r="E115" s="16"/>
      <x:c r="F115" s="16"/>
      <x:c r="G115" s="5"/>
      <x:c r="H115" s="15" t="str">
        <x:f>IF(B115="","",IF(COUNTIFS('Item setup'!$A$8:$A$47,B115)&lt;&gt;1,"n.a.",INDEX('Item setup'!$B$8:$B$47,MATCH(B115,'Item setup'!$A$8:$A$47,0))))</x:f>
      </x:c>
      <x:c r="I115" s="15" t="str">
        <x:f>IF(B115="","",IF(COUNTIFS('Item setup'!$A$8:$A$47,B115)&lt;&gt;1,"n.a.",INDEX('Item setup'!$E$8:$E$47,MATCH(B115,'Item setup'!$A$8:$A$47,0))))</x:f>
      </x:c>
      <x:c r="J115" s="17" t="str">
        <x:f>IF(B115="","",IF(COUNTIFS('Item setup'!$A$8:$A$47,B115)&lt;&gt;1,"n.a.",INDEX('Item setup'!$I$8:$I$47,MATCH(B115,'Item setup'!$A$8:$A$47,0))))</x:f>
      </x:c>
      <x:c r="K115" s="17" t="str">
        <x:f>IF(OR(A115="",B115="",NOT(ISNUMBER(F115))),"",IF(ISNUMBER(J115),F115*J115,"n.a."))</x:f>
      </x:c>
      <x:c r="L115" s="15" t="str">
        <x:f>IF(OR(B115="",NOT(ISNUMBER(E115))),"",IF(OR(D115="Routine",D115="QC",D115="Repeat"),IF(COUNTIFS('Item setup'!$A$8:$A$47,B115)&lt;&gt;1,"n.a.",IF(IF(D115="Routine",COUNTIFS('Item setup'!$A$8:$A$47,B115,'Item setup'!$J$8:$J$47,"&lt;&gt;"),IF(D115="QC",COUNTIFS('Item setup'!$A$8:$A$47,B115,'Item setup'!$K$8:$K$47,"&lt;&gt;"),COUNTIFS('Item setup'!$A$8:$A$47,B115,'Item setup'!$L$8:$L$47,"&lt;&gt;")))=0,"n.a.",E115*IF(D115="Routine",INDEX('Item setup'!$J$8:$J$47,MATCH(B115,'Item setup'!$A$8:$A$47,0)),IF(D115="QC",INDEX('Item setup'!$K$8:$K$47,MATCH(B115,'Item setup'!$A$8:$A$47,0)),INDEX('Item setup'!$L$8:$L$47,MATCH(B115,'Item setup'!$A$8:$A$47,0)))))),""))</x:f>
      </x:c>
      <x:c r="M115" s="15" t="str">
        <x:f>IF(AND(ISNUMBER(F115),ISNUMBER(L115)),F115-L115,"")</x:f>
      </x:c>
      <x:c r="N115" s="15" t="str">
        <x:f>IF(COUNTA(A115:G115)=0,"",IF(OR(A115="",B115="",C115="",D115="",NOT(ISNUMBER(F115))),"Complete entry",IF(OR(NOT(ISNUMBER(A115)),NOT(ISNUMBER(F115)),F115&lt;0),"Invalid date/quantity",IF(COUNTIFS('Item setup'!$A$8:$A$47,B115)&lt;&gt;1,"Check item ID",IF(COUNTIFS('Lot register'!$A$8:$A$107,B115,'Lot register'!$B$8:$B$107,C115)&lt;&gt;1,"Check lot ID",IF(OR(D115="Routine",D115="QC",D115="Repeat"),IF(OR(NOT(ISNUMBER(E115)),E115&lt;0),"Enter work count",IF(NOT(ISNUMBER(J115)),"Enter pack details","Recorded")),IF(NOT(ISNUMBER(J115)),"Enter pack details","Recorded")))))))</x:f>
      </x:c>
      <x:c r="O115" s="15" t="str">
        <x:f>IF(B115="","",IF(COUNTIFS('Item setup'!$A$8:$A$47,B115)&lt;&gt;1,"n.a.",INDEX('Item setup'!$F$8:$F$47,MATCH(B115,'Item setup'!$A$8:$A$47,0))))</x:f>
      </x:c>
    </x:row>
    <x:row r="116" ht="24" customHeight="1">
      <x:c r="A116" s="7"/>
      <x:c r="B116" s="5"/>
      <x:c r="C116" s="5"/>
      <x:c r="D116" s="5"/>
      <x:c r="E116" s="16"/>
      <x:c r="F116" s="16"/>
      <x:c r="G116" s="5"/>
      <x:c r="H116" s="15" t="str">
        <x:f>IF(B116="","",IF(COUNTIFS('Item setup'!$A$8:$A$47,B116)&lt;&gt;1,"n.a.",INDEX('Item setup'!$B$8:$B$47,MATCH(B116,'Item setup'!$A$8:$A$47,0))))</x:f>
      </x:c>
      <x:c r="I116" s="15" t="str">
        <x:f>IF(B116="","",IF(COUNTIFS('Item setup'!$A$8:$A$47,B116)&lt;&gt;1,"n.a.",INDEX('Item setup'!$E$8:$E$47,MATCH(B116,'Item setup'!$A$8:$A$47,0))))</x:f>
      </x:c>
      <x:c r="J116" s="17" t="str">
        <x:f>IF(B116="","",IF(COUNTIFS('Item setup'!$A$8:$A$47,B116)&lt;&gt;1,"n.a.",INDEX('Item setup'!$I$8:$I$47,MATCH(B116,'Item setup'!$A$8:$A$47,0))))</x:f>
      </x:c>
      <x:c r="K116" s="17" t="str">
        <x:f>IF(OR(A116="",B116="",NOT(ISNUMBER(F116))),"",IF(ISNUMBER(J116),F116*J116,"n.a."))</x:f>
      </x:c>
      <x:c r="L116" s="15" t="str">
        <x:f>IF(OR(B116="",NOT(ISNUMBER(E116))),"",IF(OR(D116="Routine",D116="QC",D116="Repeat"),IF(COUNTIFS('Item setup'!$A$8:$A$47,B116)&lt;&gt;1,"n.a.",IF(IF(D116="Routine",COUNTIFS('Item setup'!$A$8:$A$47,B116,'Item setup'!$J$8:$J$47,"&lt;&gt;"),IF(D116="QC",COUNTIFS('Item setup'!$A$8:$A$47,B116,'Item setup'!$K$8:$K$47,"&lt;&gt;"),COUNTIFS('Item setup'!$A$8:$A$47,B116,'Item setup'!$L$8:$L$47,"&lt;&gt;")))=0,"n.a.",E116*IF(D116="Routine",INDEX('Item setup'!$J$8:$J$47,MATCH(B116,'Item setup'!$A$8:$A$47,0)),IF(D116="QC",INDEX('Item setup'!$K$8:$K$47,MATCH(B116,'Item setup'!$A$8:$A$47,0)),INDEX('Item setup'!$L$8:$L$47,MATCH(B116,'Item setup'!$A$8:$A$47,0)))))),""))</x:f>
      </x:c>
      <x:c r="M116" s="15" t="str">
        <x:f>IF(AND(ISNUMBER(F116),ISNUMBER(L116)),F116-L116,"")</x:f>
      </x:c>
      <x:c r="N116" s="15" t="str">
        <x:f>IF(COUNTA(A116:G116)=0,"",IF(OR(A116="",B116="",C116="",D116="",NOT(ISNUMBER(F116))),"Complete entry",IF(OR(NOT(ISNUMBER(A116)),NOT(ISNUMBER(F116)),F116&lt;0),"Invalid date/quantity",IF(COUNTIFS('Item setup'!$A$8:$A$47,B116)&lt;&gt;1,"Check item ID",IF(COUNTIFS('Lot register'!$A$8:$A$107,B116,'Lot register'!$B$8:$B$107,C116)&lt;&gt;1,"Check lot ID",IF(OR(D116="Routine",D116="QC",D116="Repeat"),IF(OR(NOT(ISNUMBER(E116)),E116&lt;0),"Enter work count",IF(NOT(ISNUMBER(J116)),"Enter pack details","Recorded")),IF(NOT(ISNUMBER(J116)),"Enter pack details","Recorded")))))))</x:f>
      </x:c>
      <x:c r="O116" s="15" t="str">
        <x:f>IF(B116="","",IF(COUNTIFS('Item setup'!$A$8:$A$47,B116)&lt;&gt;1,"n.a.",INDEX('Item setup'!$F$8:$F$47,MATCH(B116,'Item setup'!$A$8:$A$47,0))))</x:f>
      </x:c>
    </x:row>
    <x:row r="117" ht="24" customHeight="1">
      <x:c r="A117" s="7"/>
      <x:c r="B117" s="5"/>
      <x:c r="C117" s="5"/>
      <x:c r="D117" s="5"/>
      <x:c r="E117" s="16"/>
      <x:c r="F117" s="16"/>
      <x:c r="G117" s="5"/>
      <x:c r="H117" s="15" t="str">
        <x:f>IF(B117="","",IF(COUNTIFS('Item setup'!$A$8:$A$47,B117)&lt;&gt;1,"n.a.",INDEX('Item setup'!$B$8:$B$47,MATCH(B117,'Item setup'!$A$8:$A$47,0))))</x:f>
      </x:c>
      <x:c r="I117" s="15" t="str">
        <x:f>IF(B117="","",IF(COUNTIFS('Item setup'!$A$8:$A$47,B117)&lt;&gt;1,"n.a.",INDEX('Item setup'!$E$8:$E$47,MATCH(B117,'Item setup'!$A$8:$A$47,0))))</x:f>
      </x:c>
      <x:c r="J117" s="17" t="str">
        <x:f>IF(B117="","",IF(COUNTIFS('Item setup'!$A$8:$A$47,B117)&lt;&gt;1,"n.a.",INDEX('Item setup'!$I$8:$I$47,MATCH(B117,'Item setup'!$A$8:$A$47,0))))</x:f>
      </x:c>
      <x:c r="K117" s="17" t="str">
        <x:f>IF(OR(A117="",B117="",NOT(ISNUMBER(F117))),"",IF(ISNUMBER(J117),F117*J117,"n.a."))</x:f>
      </x:c>
      <x:c r="L117" s="15" t="str">
        <x:f>IF(OR(B117="",NOT(ISNUMBER(E117))),"",IF(OR(D117="Routine",D117="QC",D117="Repeat"),IF(COUNTIFS('Item setup'!$A$8:$A$47,B117)&lt;&gt;1,"n.a.",IF(IF(D117="Routine",COUNTIFS('Item setup'!$A$8:$A$47,B117,'Item setup'!$J$8:$J$47,"&lt;&gt;"),IF(D117="QC",COUNTIFS('Item setup'!$A$8:$A$47,B117,'Item setup'!$K$8:$K$47,"&lt;&gt;"),COUNTIFS('Item setup'!$A$8:$A$47,B117,'Item setup'!$L$8:$L$47,"&lt;&gt;")))=0,"n.a.",E117*IF(D117="Routine",INDEX('Item setup'!$J$8:$J$47,MATCH(B117,'Item setup'!$A$8:$A$47,0)),IF(D117="QC",INDEX('Item setup'!$K$8:$K$47,MATCH(B117,'Item setup'!$A$8:$A$47,0)),INDEX('Item setup'!$L$8:$L$47,MATCH(B117,'Item setup'!$A$8:$A$47,0)))))),""))</x:f>
      </x:c>
      <x:c r="M117" s="15" t="str">
        <x:f>IF(AND(ISNUMBER(F117),ISNUMBER(L117)),F117-L117,"")</x:f>
      </x:c>
      <x:c r="N117" s="15" t="str">
        <x:f>IF(COUNTA(A117:G117)=0,"",IF(OR(A117="",B117="",C117="",D117="",NOT(ISNUMBER(F117))),"Complete entry",IF(OR(NOT(ISNUMBER(A117)),NOT(ISNUMBER(F117)),F117&lt;0),"Invalid date/quantity",IF(COUNTIFS('Item setup'!$A$8:$A$47,B117)&lt;&gt;1,"Check item ID",IF(COUNTIFS('Lot register'!$A$8:$A$107,B117,'Lot register'!$B$8:$B$107,C117)&lt;&gt;1,"Check lot ID",IF(OR(D117="Routine",D117="QC",D117="Repeat"),IF(OR(NOT(ISNUMBER(E117)),E117&lt;0),"Enter work count",IF(NOT(ISNUMBER(J117)),"Enter pack details","Recorded")),IF(NOT(ISNUMBER(J117)),"Enter pack details","Recorded")))))))</x:f>
      </x:c>
      <x:c r="O117" s="15" t="str">
        <x:f>IF(B117="","",IF(COUNTIFS('Item setup'!$A$8:$A$47,B117)&lt;&gt;1,"n.a.",INDEX('Item setup'!$F$8:$F$47,MATCH(B117,'Item setup'!$A$8:$A$47,0))))</x:f>
      </x:c>
    </x:row>
    <x:row r="118" ht="24" customHeight="1">
      <x:c r="A118" s="7"/>
      <x:c r="B118" s="5"/>
      <x:c r="C118" s="5"/>
      <x:c r="D118" s="5"/>
      <x:c r="E118" s="16"/>
      <x:c r="F118" s="16"/>
      <x:c r="G118" s="5"/>
      <x:c r="H118" s="15" t="str">
        <x:f>IF(B118="","",IF(COUNTIFS('Item setup'!$A$8:$A$47,B118)&lt;&gt;1,"n.a.",INDEX('Item setup'!$B$8:$B$47,MATCH(B118,'Item setup'!$A$8:$A$47,0))))</x:f>
      </x:c>
      <x:c r="I118" s="15" t="str">
        <x:f>IF(B118="","",IF(COUNTIFS('Item setup'!$A$8:$A$47,B118)&lt;&gt;1,"n.a.",INDEX('Item setup'!$E$8:$E$47,MATCH(B118,'Item setup'!$A$8:$A$47,0))))</x:f>
      </x:c>
      <x:c r="J118" s="17" t="str">
        <x:f>IF(B118="","",IF(COUNTIFS('Item setup'!$A$8:$A$47,B118)&lt;&gt;1,"n.a.",INDEX('Item setup'!$I$8:$I$47,MATCH(B118,'Item setup'!$A$8:$A$47,0))))</x:f>
      </x:c>
      <x:c r="K118" s="17" t="str">
        <x:f>IF(OR(A118="",B118="",NOT(ISNUMBER(F118))),"",IF(ISNUMBER(J118),F118*J118,"n.a."))</x:f>
      </x:c>
      <x:c r="L118" s="15" t="str">
        <x:f>IF(OR(B118="",NOT(ISNUMBER(E118))),"",IF(OR(D118="Routine",D118="QC",D118="Repeat"),IF(COUNTIFS('Item setup'!$A$8:$A$47,B118)&lt;&gt;1,"n.a.",IF(IF(D118="Routine",COUNTIFS('Item setup'!$A$8:$A$47,B118,'Item setup'!$J$8:$J$47,"&lt;&gt;"),IF(D118="QC",COUNTIFS('Item setup'!$A$8:$A$47,B118,'Item setup'!$K$8:$K$47,"&lt;&gt;"),COUNTIFS('Item setup'!$A$8:$A$47,B118,'Item setup'!$L$8:$L$47,"&lt;&gt;")))=0,"n.a.",E118*IF(D118="Routine",INDEX('Item setup'!$J$8:$J$47,MATCH(B118,'Item setup'!$A$8:$A$47,0)),IF(D118="QC",INDEX('Item setup'!$K$8:$K$47,MATCH(B118,'Item setup'!$A$8:$A$47,0)),INDEX('Item setup'!$L$8:$L$47,MATCH(B118,'Item setup'!$A$8:$A$47,0)))))),""))</x:f>
      </x:c>
      <x:c r="M118" s="15" t="str">
        <x:f>IF(AND(ISNUMBER(F118),ISNUMBER(L118)),F118-L118,"")</x:f>
      </x:c>
      <x:c r="N118" s="15" t="str">
        <x:f>IF(COUNTA(A118:G118)=0,"",IF(OR(A118="",B118="",C118="",D118="",NOT(ISNUMBER(F118))),"Complete entry",IF(OR(NOT(ISNUMBER(A118)),NOT(ISNUMBER(F118)),F118&lt;0),"Invalid date/quantity",IF(COUNTIFS('Item setup'!$A$8:$A$47,B118)&lt;&gt;1,"Check item ID",IF(COUNTIFS('Lot register'!$A$8:$A$107,B118,'Lot register'!$B$8:$B$107,C118)&lt;&gt;1,"Check lot ID",IF(OR(D118="Routine",D118="QC",D118="Repeat"),IF(OR(NOT(ISNUMBER(E118)),E118&lt;0),"Enter work count",IF(NOT(ISNUMBER(J118)),"Enter pack details","Recorded")),IF(NOT(ISNUMBER(J118)),"Enter pack details","Recorded")))))))</x:f>
      </x:c>
      <x:c r="O118" s="15" t="str">
        <x:f>IF(B118="","",IF(COUNTIFS('Item setup'!$A$8:$A$47,B118)&lt;&gt;1,"n.a.",INDEX('Item setup'!$F$8:$F$47,MATCH(B118,'Item setup'!$A$8:$A$47,0))))</x:f>
      </x:c>
    </x:row>
    <x:row r="119" ht="24" customHeight="1">
      <x:c r="A119" s="7"/>
      <x:c r="B119" s="5"/>
      <x:c r="C119" s="5"/>
      <x:c r="D119" s="5"/>
      <x:c r="E119" s="16"/>
      <x:c r="F119" s="16"/>
      <x:c r="G119" s="5"/>
      <x:c r="H119" s="15" t="str">
        <x:f>IF(B119="","",IF(COUNTIFS('Item setup'!$A$8:$A$47,B119)&lt;&gt;1,"n.a.",INDEX('Item setup'!$B$8:$B$47,MATCH(B119,'Item setup'!$A$8:$A$47,0))))</x:f>
      </x:c>
      <x:c r="I119" s="15" t="str">
        <x:f>IF(B119="","",IF(COUNTIFS('Item setup'!$A$8:$A$47,B119)&lt;&gt;1,"n.a.",INDEX('Item setup'!$E$8:$E$47,MATCH(B119,'Item setup'!$A$8:$A$47,0))))</x:f>
      </x:c>
      <x:c r="J119" s="17" t="str">
        <x:f>IF(B119="","",IF(COUNTIFS('Item setup'!$A$8:$A$47,B119)&lt;&gt;1,"n.a.",INDEX('Item setup'!$I$8:$I$47,MATCH(B119,'Item setup'!$A$8:$A$47,0))))</x:f>
      </x:c>
      <x:c r="K119" s="17" t="str">
        <x:f>IF(OR(A119="",B119="",NOT(ISNUMBER(F119))),"",IF(ISNUMBER(J119),F119*J119,"n.a."))</x:f>
      </x:c>
      <x:c r="L119" s="15" t="str">
        <x:f>IF(OR(B119="",NOT(ISNUMBER(E119))),"",IF(OR(D119="Routine",D119="QC",D119="Repeat"),IF(COUNTIFS('Item setup'!$A$8:$A$47,B119)&lt;&gt;1,"n.a.",IF(IF(D119="Routine",COUNTIFS('Item setup'!$A$8:$A$47,B119,'Item setup'!$J$8:$J$47,"&lt;&gt;"),IF(D119="QC",COUNTIFS('Item setup'!$A$8:$A$47,B119,'Item setup'!$K$8:$K$47,"&lt;&gt;"),COUNTIFS('Item setup'!$A$8:$A$47,B119,'Item setup'!$L$8:$L$47,"&lt;&gt;")))=0,"n.a.",E119*IF(D119="Routine",INDEX('Item setup'!$J$8:$J$47,MATCH(B119,'Item setup'!$A$8:$A$47,0)),IF(D119="QC",INDEX('Item setup'!$K$8:$K$47,MATCH(B119,'Item setup'!$A$8:$A$47,0)),INDEX('Item setup'!$L$8:$L$47,MATCH(B119,'Item setup'!$A$8:$A$47,0)))))),""))</x:f>
      </x:c>
      <x:c r="M119" s="15" t="str">
        <x:f>IF(AND(ISNUMBER(F119),ISNUMBER(L119)),F119-L119,"")</x:f>
      </x:c>
      <x:c r="N119" s="15" t="str">
        <x:f>IF(COUNTA(A119:G119)=0,"",IF(OR(A119="",B119="",C119="",D119="",NOT(ISNUMBER(F119))),"Complete entry",IF(OR(NOT(ISNUMBER(A119)),NOT(ISNUMBER(F119)),F119&lt;0),"Invalid date/quantity",IF(COUNTIFS('Item setup'!$A$8:$A$47,B119)&lt;&gt;1,"Check item ID",IF(COUNTIFS('Lot register'!$A$8:$A$107,B119,'Lot register'!$B$8:$B$107,C119)&lt;&gt;1,"Check lot ID",IF(OR(D119="Routine",D119="QC",D119="Repeat"),IF(OR(NOT(ISNUMBER(E119)),E119&lt;0),"Enter work count",IF(NOT(ISNUMBER(J119)),"Enter pack details","Recorded")),IF(NOT(ISNUMBER(J119)),"Enter pack details","Recorded")))))))</x:f>
      </x:c>
      <x:c r="O119" s="15" t="str">
        <x:f>IF(B119="","",IF(COUNTIFS('Item setup'!$A$8:$A$47,B119)&lt;&gt;1,"n.a.",INDEX('Item setup'!$F$8:$F$47,MATCH(B119,'Item setup'!$A$8:$A$47,0))))</x:f>
      </x:c>
    </x:row>
    <x:row r="120" ht="24" customHeight="1">
      <x:c r="A120" s="7"/>
      <x:c r="B120" s="5"/>
      <x:c r="C120" s="5"/>
      <x:c r="D120" s="5"/>
      <x:c r="E120" s="16"/>
      <x:c r="F120" s="16"/>
      <x:c r="G120" s="5"/>
      <x:c r="H120" s="15" t="str">
        <x:f>IF(B120="","",IF(COUNTIFS('Item setup'!$A$8:$A$47,B120)&lt;&gt;1,"n.a.",INDEX('Item setup'!$B$8:$B$47,MATCH(B120,'Item setup'!$A$8:$A$47,0))))</x:f>
      </x:c>
      <x:c r="I120" s="15" t="str">
        <x:f>IF(B120="","",IF(COUNTIFS('Item setup'!$A$8:$A$47,B120)&lt;&gt;1,"n.a.",INDEX('Item setup'!$E$8:$E$47,MATCH(B120,'Item setup'!$A$8:$A$47,0))))</x:f>
      </x:c>
      <x:c r="J120" s="17" t="str">
        <x:f>IF(B120="","",IF(COUNTIFS('Item setup'!$A$8:$A$47,B120)&lt;&gt;1,"n.a.",INDEX('Item setup'!$I$8:$I$47,MATCH(B120,'Item setup'!$A$8:$A$47,0))))</x:f>
      </x:c>
      <x:c r="K120" s="17" t="str">
        <x:f>IF(OR(A120="",B120="",NOT(ISNUMBER(F120))),"",IF(ISNUMBER(J120),F120*J120,"n.a."))</x:f>
      </x:c>
      <x:c r="L120" s="15" t="str">
        <x:f>IF(OR(B120="",NOT(ISNUMBER(E120))),"",IF(OR(D120="Routine",D120="QC",D120="Repeat"),IF(COUNTIFS('Item setup'!$A$8:$A$47,B120)&lt;&gt;1,"n.a.",IF(IF(D120="Routine",COUNTIFS('Item setup'!$A$8:$A$47,B120,'Item setup'!$J$8:$J$47,"&lt;&gt;"),IF(D120="QC",COUNTIFS('Item setup'!$A$8:$A$47,B120,'Item setup'!$K$8:$K$47,"&lt;&gt;"),COUNTIFS('Item setup'!$A$8:$A$47,B120,'Item setup'!$L$8:$L$47,"&lt;&gt;")))=0,"n.a.",E120*IF(D120="Routine",INDEX('Item setup'!$J$8:$J$47,MATCH(B120,'Item setup'!$A$8:$A$47,0)),IF(D120="QC",INDEX('Item setup'!$K$8:$K$47,MATCH(B120,'Item setup'!$A$8:$A$47,0)),INDEX('Item setup'!$L$8:$L$47,MATCH(B120,'Item setup'!$A$8:$A$47,0)))))),""))</x:f>
      </x:c>
      <x:c r="M120" s="15" t="str">
        <x:f>IF(AND(ISNUMBER(F120),ISNUMBER(L120)),F120-L120,"")</x:f>
      </x:c>
      <x:c r="N120" s="15" t="str">
        <x:f>IF(COUNTA(A120:G120)=0,"",IF(OR(A120="",B120="",C120="",D120="",NOT(ISNUMBER(F120))),"Complete entry",IF(OR(NOT(ISNUMBER(A120)),NOT(ISNUMBER(F120)),F120&lt;0),"Invalid date/quantity",IF(COUNTIFS('Item setup'!$A$8:$A$47,B120)&lt;&gt;1,"Check item ID",IF(COUNTIFS('Lot register'!$A$8:$A$107,B120,'Lot register'!$B$8:$B$107,C120)&lt;&gt;1,"Check lot ID",IF(OR(D120="Routine",D120="QC",D120="Repeat"),IF(OR(NOT(ISNUMBER(E120)),E120&lt;0),"Enter work count",IF(NOT(ISNUMBER(J120)),"Enter pack details","Recorded")),IF(NOT(ISNUMBER(J120)),"Enter pack details","Recorded")))))))</x:f>
      </x:c>
      <x:c r="O120" s="15" t="str">
        <x:f>IF(B120="","",IF(COUNTIFS('Item setup'!$A$8:$A$47,B120)&lt;&gt;1,"n.a.",INDEX('Item setup'!$F$8:$F$47,MATCH(B120,'Item setup'!$A$8:$A$47,0))))</x:f>
      </x:c>
    </x:row>
    <x:row r="121" ht="24" customHeight="1">
      <x:c r="A121" s="7"/>
      <x:c r="B121" s="5"/>
      <x:c r="C121" s="5"/>
      <x:c r="D121" s="5"/>
      <x:c r="E121" s="16"/>
      <x:c r="F121" s="16"/>
      <x:c r="G121" s="5"/>
      <x:c r="H121" s="15" t="str">
        <x:f>IF(B121="","",IF(COUNTIFS('Item setup'!$A$8:$A$47,B121)&lt;&gt;1,"n.a.",INDEX('Item setup'!$B$8:$B$47,MATCH(B121,'Item setup'!$A$8:$A$47,0))))</x:f>
      </x:c>
      <x:c r="I121" s="15" t="str">
        <x:f>IF(B121="","",IF(COUNTIFS('Item setup'!$A$8:$A$47,B121)&lt;&gt;1,"n.a.",INDEX('Item setup'!$E$8:$E$47,MATCH(B121,'Item setup'!$A$8:$A$47,0))))</x:f>
      </x:c>
      <x:c r="J121" s="17" t="str">
        <x:f>IF(B121="","",IF(COUNTIFS('Item setup'!$A$8:$A$47,B121)&lt;&gt;1,"n.a.",INDEX('Item setup'!$I$8:$I$47,MATCH(B121,'Item setup'!$A$8:$A$47,0))))</x:f>
      </x:c>
      <x:c r="K121" s="17" t="str">
        <x:f>IF(OR(A121="",B121="",NOT(ISNUMBER(F121))),"",IF(ISNUMBER(J121),F121*J121,"n.a."))</x:f>
      </x:c>
      <x:c r="L121" s="15" t="str">
        <x:f>IF(OR(B121="",NOT(ISNUMBER(E121))),"",IF(OR(D121="Routine",D121="QC",D121="Repeat"),IF(COUNTIFS('Item setup'!$A$8:$A$47,B121)&lt;&gt;1,"n.a.",IF(IF(D121="Routine",COUNTIFS('Item setup'!$A$8:$A$47,B121,'Item setup'!$J$8:$J$47,"&lt;&gt;"),IF(D121="QC",COUNTIFS('Item setup'!$A$8:$A$47,B121,'Item setup'!$K$8:$K$47,"&lt;&gt;"),COUNTIFS('Item setup'!$A$8:$A$47,B121,'Item setup'!$L$8:$L$47,"&lt;&gt;")))=0,"n.a.",E121*IF(D121="Routine",INDEX('Item setup'!$J$8:$J$47,MATCH(B121,'Item setup'!$A$8:$A$47,0)),IF(D121="QC",INDEX('Item setup'!$K$8:$K$47,MATCH(B121,'Item setup'!$A$8:$A$47,0)),INDEX('Item setup'!$L$8:$L$47,MATCH(B121,'Item setup'!$A$8:$A$47,0)))))),""))</x:f>
      </x:c>
      <x:c r="M121" s="15" t="str">
        <x:f>IF(AND(ISNUMBER(F121),ISNUMBER(L121)),F121-L121,"")</x:f>
      </x:c>
      <x:c r="N121" s="15" t="str">
        <x:f>IF(COUNTA(A121:G121)=0,"",IF(OR(A121="",B121="",C121="",D121="",NOT(ISNUMBER(F121))),"Complete entry",IF(OR(NOT(ISNUMBER(A121)),NOT(ISNUMBER(F121)),F121&lt;0),"Invalid date/quantity",IF(COUNTIFS('Item setup'!$A$8:$A$47,B121)&lt;&gt;1,"Check item ID",IF(COUNTIFS('Lot register'!$A$8:$A$107,B121,'Lot register'!$B$8:$B$107,C121)&lt;&gt;1,"Check lot ID",IF(OR(D121="Routine",D121="QC",D121="Repeat"),IF(OR(NOT(ISNUMBER(E121)),E121&lt;0),"Enter work count",IF(NOT(ISNUMBER(J121)),"Enter pack details","Recorded")),IF(NOT(ISNUMBER(J121)),"Enter pack details","Recorded")))))))</x:f>
      </x:c>
      <x:c r="O121" s="15" t="str">
        <x:f>IF(B121="","",IF(COUNTIFS('Item setup'!$A$8:$A$47,B121)&lt;&gt;1,"n.a.",INDEX('Item setup'!$F$8:$F$47,MATCH(B121,'Item setup'!$A$8:$A$47,0))))</x:f>
      </x:c>
    </x:row>
    <x:row r="122" ht="24" customHeight="1">
      <x:c r="A122" s="7"/>
      <x:c r="B122" s="5"/>
      <x:c r="C122" s="5"/>
      <x:c r="D122" s="5"/>
      <x:c r="E122" s="16"/>
      <x:c r="F122" s="16"/>
      <x:c r="G122" s="5"/>
      <x:c r="H122" s="15" t="str">
        <x:f>IF(B122="","",IF(COUNTIFS('Item setup'!$A$8:$A$47,B122)&lt;&gt;1,"n.a.",INDEX('Item setup'!$B$8:$B$47,MATCH(B122,'Item setup'!$A$8:$A$47,0))))</x:f>
      </x:c>
      <x:c r="I122" s="15" t="str">
        <x:f>IF(B122="","",IF(COUNTIFS('Item setup'!$A$8:$A$47,B122)&lt;&gt;1,"n.a.",INDEX('Item setup'!$E$8:$E$47,MATCH(B122,'Item setup'!$A$8:$A$47,0))))</x:f>
      </x:c>
      <x:c r="J122" s="17" t="str">
        <x:f>IF(B122="","",IF(COUNTIFS('Item setup'!$A$8:$A$47,B122)&lt;&gt;1,"n.a.",INDEX('Item setup'!$I$8:$I$47,MATCH(B122,'Item setup'!$A$8:$A$47,0))))</x:f>
      </x:c>
      <x:c r="K122" s="17" t="str">
        <x:f>IF(OR(A122="",B122="",NOT(ISNUMBER(F122))),"",IF(ISNUMBER(J122),F122*J122,"n.a."))</x:f>
      </x:c>
      <x:c r="L122" s="15" t="str">
        <x:f>IF(OR(B122="",NOT(ISNUMBER(E122))),"",IF(OR(D122="Routine",D122="QC",D122="Repeat"),IF(COUNTIFS('Item setup'!$A$8:$A$47,B122)&lt;&gt;1,"n.a.",IF(IF(D122="Routine",COUNTIFS('Item setup'!$A$8:$A$47,B122,'Item setup'!$J$8:$J$47,"&lt;&gt;"),IF(D122="QC",COUNTIFS('Item setup'!$A$8:$A$47,B122,'Item setup'!$K$8:$K$47,"&lt;&gt;"),COUNTIFS('Item setup'!$A$8:$A$47,B122,'Item setup'!$L$8:$L$47,"&lt;&gt;")))=0,"n.a.",E122*IF(D122="Routine",INDEX('Item setup'!$J$8:$J$47,MATCH(B122,'Item setup'!$A$8:$A$47,0)),IF(D122="QC",INDEX('Item setup'!$K$8:$K$47,MATCH(B122,'Item setup'!$A$8:$A$47,0)),INDEX('Item setup'!$L$8:$L$47,MATCH(B122,'Item setup'!$A$8:$A$47,0)))))),""))</x:f>
      </x:c>
      <x:c r="M122" s="15" t="str">
        <x:f>IF(AND(ISNUMBER(F122),ISNUMBER(L122)),F122-L122,"")</x:f>
      </x:c>
      <x:c r="N122" s="15" t="str">
        <x:f>IF(COUNTA(A122:G122)=0,"",IF(OR(A122="",B122="",C122="",D122="",NOT(ISNUMBER(F122))),"Complete entry",IF(OR(NOT(ISNUMBER(A122)),NOT(ISNUMBER(F122)),F122&lt;0),"Invalid date/quantity",IF(COUNTIFS('Item setup'!$A$8:$A$47,B122)&lt;&gt;1,"Check item ID",IF(COUNTIFS('Lot register'!$A$8:$A$107,B122,'Lot register'!$B$8:$B$107,C122)&lt;&gt;1,"Check lot ID",IF(OR(D122="Routine",D122="QC",D122="Repeat"),IF(OR(NOT(ISNUMBER(E122)),E122&lt;0),"Enter work count",IF(NOT(ISNUMBER(J122)),"Enter pack details","Recorded")),IF(NOT(ISNUMBER(J122)),"Enter pack details","Recorded")))))))</x:f>
      </x:c>
      <x:c r="O122" s="15" t="str">
        <x:f>IF(B122="","",IF(COUNTIFS('Item setup'!$A$8:$A$47,B122)&lt;&gt;1,"n.a.",INDEX('Item setup'!$F$8:$F$47,MATCH(B122,'Item setup'!$A$8:$A$47,0))))</x:f>
      </x:c>
    </x:row>
    <x:row r="123" ht="24" customHeight="1">
      <x:c r="A123" s="7"/>
      <x:c r="B123" s="5"/>
      <x:c r="C123" s="5"/>
      <x:c r="D123" s="5"/>
      <x:c r="E123" s="16"/>
      <x:c r="F123" s="16"/>
      <x:c r="G123" s="5"/>
      <x:c r="H123" s="15" t="str">
        <x:f>IF(B123="","",IF(COUNTIFS('Item setup'!$A$8:$A$47,B123)&lt;&gt;1,"n.a.",INDEX('Item setup'!$B$8:$B$47,MATCH(B123,'Item setup'!$A$8:$A$47,0))))</x:f>
      </x:c>
      <x:c r="I123" s="15" t="str">
        <x:f>IF(B123="","",IF(COUNTIFS('Item setup'!$A$8:$A$47,B123)&lt;&gt;1,"n.a.",INDEX('Item setup'!$E$8:$E$47,MATCH(B123,'Item setup'!$A$8:$A$47,0))))</x:f>
      </x:c>
      <x:c r="J123" s="17" t="str">
        <x:f>IF(B123="","",IF(COUNTIFS('Item setup'!$A$8:$A$47,B123)&lt;&gt;1,"n.a.",INDEX('Item setup'!$I$8:$I$47,MATCH(B123,'Item setup'!$A$8:$A$47,0))))</x:f>
      </x:c>
      <x:c r="K123" s="17" t="str">
        <x:f>IF(OR(A123="",B123="",NOT(ISNUMBER(F123))),"",IF(ISNUMBER(J123),F123*J123,"n.a."))</x:f>
      </x:c>
      <x:c r="L123" s="15" t="str">
        <x:f>IF(OR(B123="",NOT(ISNUMBER(E123))),"",IF(OR(D123="Routine",D123="QC",D123="Repeat"),IF(COUNTIFS('Item setup'!$A$8:$A$47,B123)&lt;&gt;1,"n.a.",IF(IF(D123="Routine",COUNTIFS('Item setup'!$A$8:$A$47,B123,'Item setup'!$J$8:$J$47,"&lt;&gt;"),IF(D123="QC",COUNTIFS('Item setup'!$A$8:$A$47,B123,'Item setup'!$K$8:$K$47,"&lt;&gt;"),COUNTIFS('Item setup'!$A$8:$A$47,B123,'Item setup'!$L$8:$L$47,"&lt;&gt;")))=0,"n.a.",E123*IF(D123="Routine",INDEX('Item setup'!$J$8:$J$47,MATCH(B123,'Item setup'!$A$8:$A$47,0)),IF(D123="QC",INDEX('Item setup'!$K$8:$K$47,MATCH(B123,'Item setup'!$A$8:$A$47,0)),INDEX('Item setup'!$L$8:$L$47,MATCH(B123,'Item setup'!$A$8:$A$47,0)))))),""))</x:f>
      </x:c>
      <x:c r="M123" s="15" t="str">
        <x:f>IF(AND(ISNUMBER(F123),ISNUMBER(L123)),F123-L123,"")</x:f>
      </x:c>
      <x:c r="N123" s="15" t="str">
        <x:f>IF(COUNTA(A123:G123)=0,"",IF(OR(A123="",B123="",C123="",D123="",NOT(ISNUMBER(F123))),"Complete entry",IF(OR(NOT(ISNUMBER(A123)),NOT(ISNUMBER(F123)),F123&lt;0),"Invalid date/quantity",IF(COUNTIFS('Item setup'!$A$8:$A$47,B123)&lt;&gt;1,"Check item ID",IF(COUNTIFS('Lot register'!$A$8:$A$107,B123,'Lot register'!$B$8:$B$107,C123)&lt;&gt;1,"Check lot ID",IF(OR(D123="Routine",D123="QC",D123="Repeat"),IF(OR(NOT(ISNUMBER(E123)),E123&lt;0),"Enter work count",IF(NOT(ISNUMBER(J123)),"Enter pack details","Recorded")),IF(NOT(ISNUMBER(J123)),"Enter pack details","Recorded")))))))</x:f>
      </x:c>
      <x:c r="O123" s="15" t="str">
        <x:f>IF(B123="","",IF(COUNTIFS('Item setup'!$A$8:$A$47,B123)&lt;&gt;1,"n.a.",INDEX('Item setup'!$F$8:$F$47,MATCH(B123,'Item setup'!$A$8:$A$47,0))))</x:f>
      </x:c>
    </x:row>
    <x:row r="124" ht="24" customHeight="1">
      <x:c r="A124" s="7"/>
      <x:c r="B124" s="5"/>
      <x:c r="C124" s="5"/>
      <x:c r="D124" s="5"/>
      <x:c r="E124" s="16"/>
      <x:c r="F124" s="16"/>
      <x:c r="G124" s="5"/>
      <x:c r="H124" s="15" t="str">
        <x:f>IF(B124="","",IF(COUNTIFS('Item setup'!$A$8:$A$47,B124)&lt;&gt;1,"n.a.",INDEX('Item setup'!$B$8:$B$47,MATCH(B124,'Item setup'!$A$8:$A$47,0))))</x:f>
      </x:c>
      <x:c r="I124" s="15" t="str">
        <x:f>IF(B124="","",IF(COUNTIFS('Item setup'!$A$8:$A$47,B124)&lt;&gt;1,"n.a.",INDEX('Item setup'!$E$8:$E$47,MATCH(B124,'Item setup'!$A$8:$A$47,0))))</x:f>
      </x:c>
      <x:c r="J124" s="17" t="str">
        <x:f>IF(B124="","",IF(COUNTIFS('Item setup'!$A$8:$A$47,B124)&lt;&gt;1,"n.a.",INDEX('Item setup'!$I$8:$I$47,MATCH(B124,'Item setup'!$A$8:$A$47,0))))</x:f>
      </x:c>
      <x:c r="K124" s="17" t="str">
        <x:f>IF(OR(A124="",B124="",NOT(ISNUMBER(F124))),"",IF(ISNUMBER(J124),F124*J124,"n.a."))</x:f>
      </x:c>
      <x:c r="L124" s="15" t="str">
        <x:f>IF(OR(B124="",NOT(ISNUMBER(E124))),"",IF(OR(D124="Routine",D124="QC",D124="Repeat"),IF(COUNTIFS('Item setup'!$A$8:$A$47,B124)&lt;&gt;1,"n.a.",IF(IF(D124="Routine",COUNTIFS('Item setup'!$A$8:$A$47,B124,'Item setup'!$J$8:$J$47,"&lt;&gt;"),IF(D124="QC",COUNTIFS('Item setup'!$A$8:$A$47,B124,'Item setup'!$K$8:$K$47,"&lt;&gt;"),COUNTIFS('Item setup'!$A$8:$A$47,B124,'Item setup'!$L$8:$L$47,"&lt;&gt;")))=0,"n.a.",E124*IF(D124="Routine",INDEX('Item setup'!$J$8:$J$47,MATCH(B124,'Item setup'!$A$8:$A$47,0)),IF(D124="QC",INDEX('Item setup'!$K$8:$K$47,MATCH(B124,'Item setup'!$A$8:$A$47,0)),INDEX('Item setup'!$L$8:$L$47,MATCH(B124,'Item setup'!$A$8:$A$47,0)))))),""))</x:f>
      </x:c>
      <x:c r="M124" s="15" t="str">
        <x:f>IF(AND(ISNUMBER(F124),ISNUMBER(L124)),F124-L124,"")</x:f>
      </x:c>
      <x:c r="N124" s="15" t="str">
        <x:f>IF(COUNTA(A124:G124)=0,"",IF(OR(A124="",B124="",C124="",D124="",NOT(ISNUMBER(F124))),"Complete entry",IF(OR(NOT(ISNUMBER(A124)),NOT(ISNUMBER(F124)),F124&lt;0),"Invalid date/quantity",IF(COUNTIFS('Item setup'!$A$8:$A$47,B124)&lt;&gt;1,"Check item ID",IF(COUNTIFS('Lot register'!$A$8:$A$107,B124,'Lot register'!$B$8:$B$107,C124)&lt;&gt;1,"Check lot ID",IF(OR(D124="Routine",D124="QC",D124="Repeat"),IF(OR(NOT(ISNUMBER(E124)),E124&lt;0),"Enter work count",IF(NOT(ISNUMBER(J124)),"Enter pack details","Recorded")),IF(NOT(ISNUMBER(J124)),"Enter pack details","Recorded")))))))</x:f>
      </x:c>
      <x:c r="O124" s="15" t="str">
        <x:f>IF(B124="","",IF(COUNTIFS('Item setup'!$A$8:$A$47,B124)&lt;&gt;1,"n.a.",INDEX('Item setup'!$F$8:$F$47,MATCH(B124,'Item setup'!$A$8:$A$47,0))))</x:f>
      </x:c>
    </x:row>
    <x:row r="125" ht="24" customHeight="1">
      <x:c r="A125" s="7"/>
      <x:c r="B125" s="5"/>
      <x:c r="C125" s="5"/>
      <x:c r="D125" s="5"/>
      <x:c r="E125" s="16"/>
      <x:c r="F125" s="16"/>
      <x:c r="G125" s="5"/>
      <x:c r="H125" s="15" t="str">
        <x:f>IF(B125="","",IF(COUNTIFS('Item setup'!$A$8:$A$47,B125)&lt;&gt;1,"n.a.",INDEX('Item setup'!$B$8:$B$47,MATCH(B125,'Item setup'!$A$8:$A$47,0))))</x:f>
      </x:c>
      <x:c r="I125" s="15" t="str">
        <x:f>IF(B125="","",IF(COUNTIFS('Item setup'!$A$8:$A$47,B125)&lt;&gt;1,"n.a.",INDEX('Item setup'!$E$8:$E$47,MATCH(B125,'Item setup'!$A$8:$A$47,0))))</x:f>
      </x:c>
      <x:c r="J125" s="17" t="str">
        <x:f>IF(B125="","",IF(COUNTIFS('Item setup'!$A$8:$A$47,B125)&lt;&gt;1,"n.a.",INDEX('Item setup'!$I$8:$I$47,MATCH(B125,'Item setup'!$A$8:$A$47,0))))</x:f>
      </x:c>
      <x:c r="K125" s="17" t="str">
        <x:f>IF(OR(A125="",B125="",NOT(ISNUMBER(F125))),"",IF(ISNUMBER(J125),F125*J125,"n.a."))</x:f>
      </x:c>
      <x:c r="L125" s="15" t="str">
        <x:f>IF(OR(B125="",NOT(ISNUMBER(E125))),"",IF(OR(D125="Routine",D125="QC",D125="Repeat"),IF(COUNTIFS('Item setup'!$A$8:$A$47,B125)&lt;&gt;1,"n.a.",IF(IF(D125="Routine",COUNTIFS('Item setup'!$A$8:$A$47,B125,'Item setup'!$J$8:$J$47,"&lt;&gt;"),IF(D125="QC",COUNTIFS('Item setup'!$A$8:$A$47,B125,'Item setup'!$K$8:$K$47,"&lt;&gt;"),COUNTIFS('Item setup'!$A$8:$A$47,B125,'Item setup'!$L$8:$L$47,"&lt;&gt;")))=0,"n.a.",E125*IF(D125="Routine",INDEX('Item setup'!$J$8:$J$47,MATCH(B125,'Item setup'!$A$8:$A$47,0)),IF(D125="QC",INDEX('Item setup'!$K$8:$K$47,MATCH(B125,'Item setup'!$A$8:$A$47,0)),INDEX('Item setup'!$L$8:$L$47,MATCH(B125,'Item setup'!$A$8:$A$47,0)))))),""))</x:f>
      </x:c>
      <x:c r="M125" s="15" t="str">
        <x:f>IF(AND(ISNUMBER(F125),ISNUMBER(L125)),F125-L125,"")</x:f>
      </x:c>
      <x:c r="N125" s="15" t="str">
        <x:f>IF(COUNTA(A125:G125)=0,"",IF(OR(A125="",B125="",C125="",D125="",NOT(ISNUMBER(F125))),"Complete entry",IF(OR(NOT(ISNUMBER(A125)),NOT(ISNUMBER(F125)),F125&lt;0),"Invalid date/quantity",IF(COUNTIFS('Item setup'!$A$8:$A$47,B125)&lt;&gt;1,"Check item ID",IF(COUNTIFS('Lot register'!$A$8:$A$107,B125,'Lot register'!$B$8:$B$107,C125)&lt;&gt;1,"Check lot ID",IF(OR(D125="Routine",D125="QC",D125="Repeat"),IF(OR(NOT(ISNUMBER(E125)),E125&lt;0),"Enter work count",IF(NOT(ISNUMBER(J125)),"Enter pack details","Recorded")),IF(NOT(ISNUMBER(J125)),"Enter pack details","Recorded")))))))</x:f>
      </x:c>
      <x:c r="O125" s="15" t="str">
        <x:f>IF(B125="","",IF(COUNTIFS('Item setup'!$A$8:$A$47,B125)&lt;&gt;1,"n.a.",INDEX('Item setup'!$F$8:$F$47,MATCH(B125,'Item setup'!$A$8:$A$47,0))))</x:f>
      </x:c>
    </x:row>
    <x:row r="126" ht="24" customHeight="1">
      <x:c r="A126" s="7"/>
      <x:c r="B126" s="5"/>
      <x:c r="C126" s="5"/>
      <x:c r="D126" s="5"/>
      <x:c r="E126" s="16"/>
      <x:c r="F126" s="16"/>
      <x:c r="G126" s="5"/>
      <x:c r="H126" s="15" t="str">
        <x:f>IF(B126="","",IF(COUNTIFS('Item setup'!$A$8:$A$47,B126)&lt;&gt;1,"n.a.",INDEX('Item setup'!$B$8:$B$47,MATCH(B126,'Item setup'!$A$8:$A$47,0))))</x:f>
      </x:c>
      <x:c r="I126" s="15" t="str">
        <x:f>IF(B126="","",IF(COUNTIFS('Item setup'!$A$8:$A$47,B126)&lt;&gt;1,"n.a.",INDEX('Item setup'!$E$8:$E$47,MATCH(B126,'Item setup'!$A$8:$A$47,0))))</x:f>
      </x:c>
      <x:c r="J126" s="17" t="str">
        <x:f>IF(B126="","",IF(COUNTIFS('Item setup'!$A$8:$A$47,B126)&lt;&gt;1,"n.a.",INDEX('Item setup'!$I$8:$I$47,MATCH(B126,'Item setup'!$A$8:$A$47,0))))</x:f>
      </x:c>
      <x:c r="K126" s="17" t="str">
        <x:f>IF(OR(A126="",B126="",NOT(ISNUMBER(F126))),"",IF(ISNUMBER(J126),F126*J126,"n.a."))</x:f>
      </x:c>
      <x:c r="L126" s="15" t="str">
        <x:f>IF(OR(B126="",NOT(ISNUMBER(E126))),"",IF(OR(D126="Routine",D126="QC",D126="Repeat"),IF(COUNTIFS('Item setup'!$A$8:$A$47,B126)&lt;&gt;1,"n.a.",IF(IF(D126="Routine",COUNTIFS('Item setup'!$A$8:$A$47,B126,'Item setup'!$J$8:$J$47,"&lt;&gt;"),IF(D126="QC",COUNTIFS('Item setup'!$A$8:$A$47,B126,'Item setup'!$K$8:$K$47,"&lt;&gt;"),COUNTIFS('Item setup'!$A$8:$A$47,B126,'Item setup'!$L$8:$L$47,"&lt;&gt;")))=0,"n.a.",E126*IF(D126="Routine",INDEX('Item setup'!$J$8:$J$47,MATCH(B126,'Item setup'!$A$8:$A$47,0)),IF(D126="QC",INDEX('Item setup'!$K$8:$K$47,MATCH(B126,'Item setup'!$A$8:$A$47,0)),INDEX('Item setup'!$L$8:$L$47,MATCH(B126,'Item setup'!$A$8:$A$47,0)))))),""))</x:f>
      </x:c>
      <x:c r="M126" s="15" t="str">
        <x:f>IF(AND(ISNUMBER(F126),ISNUMBER(L126)),F126-L126,"")</x:f>
      </x:c>
      <x:c r="N126" s="15" t="str">
        <x:f>IF(COUNTA(A126:G126)=0,"",IF(OR(A126="",B126="",C126="",D126="",NOT(ISNUMBER(F126))),"Complete entry",IF(OR(NOT(ISNUMBER(A126)),NOT(ISNUMBER(F126)),F126&lt;0),"Invalid date/quantity",IF(COUNTIFS('Item setup'!$A$8:$A$47,B126)&lt;&gt;1,"Check item ID",IF(COUNTIFS('Lot register'!$A$8:$A$107,B126,'Lot register'!$B$8:$B$107,C126)&lt;&gt;1,"Check lot ID",IF(OR(D126="Routine",D126="QC",D126="Repeat"),IF(OR(NOT(ISNUMBER(E126)),E126&lt;0),"Enter work count",IF(NOT(ISNUMBER(J126)),"Enter pack details","Recorded")),IF(NOT(ISNUMBER(J126)),"Enter pack details","Recorded")))))))</x:f>
      </x:c>
      <x:c r="O126" s="15" t="str">
        <x:f>IF(B126="","",IF(COUNTIFS('Item setup'!$A$8:$A$47,B126)&lt;&gt;1,"n.a.",INDEX('Item setup'!$F$8:$F$47,MATCH(B126,'Item setup'!$A$8:$A$47,0))))</x:f>
      </x:c>
    </x:row>
    <x:row r="127" ht="24" customHeight="1">
      <x:c r="A127" s="7"/>
      <x:c r="B127" s="5"/>
      <x:c r="C127" s="5"/>
      <x:c r="D127" s="5"/>
      <x:c r="E127" s="16"/>
      <x:c r="F127" s="16"/>
      <x:c r="G127" s="5"/>
      <x:c r="H127" s="15" t="str">
        <x:f>IF(B127="","",IF(COUNTIFS('Item setup'!$A$8:$A$47,B127)&lt;&gt;1,"n.a.",INDEX('Item setup'!$B$8:$B$47,MATCH(B127,'Item setup'!$A$8:$A$47,0))))</x:f>
      </x:c>
      <x:c r="I127" s="15" t="str">
        <x:f>IF(B127="","",IF(COUNTIFS('Item setup'!$A$8:$A$47,B127)&lt;&gt;1,"n.a.",INDEX('Item setup'!$E$8:$E$47,MATCH(B127,'Item setup'!$A$8:$A$47,0))))</x:f>
      </x:c>
      <x:c r="J127" s="17" t="str">
        <x:f>IF(B127="","",IF(COUNTIFS('Item setup'!$A$8:$A$47,B127)&lt;&gt;1,"n.a.",INDEX('Item setup'!$I$8:$I$47,MATCH(B127,'Item setup'!$A$8:$A$47,0))))</x:f>
      </x:c>
      <x:c r="K127" s="17" t="str">
        <x:f>IF(OR(A127="",B127="",NOT(ISNUMBER(F127))),"",IF(ISNUMBER(J127),F127*J127,"n.a."))</x:f>
      </x:c>
      <x:c r="L127" s="15" t="str">
        <x:f>IF(OR(B127="",NOT(ISNUMBER(E127))),"",IF(OR(D127="Routine",D127="QC",D127="Repeat"),IF(COUNTIFS('Item setup'!$A$8:$A$47,B127)&lt;&gt;1,"n.a.",IF(IF(D127="Routine",COUNTIFS('Item setup'!$A$8:$A$47,B127,'Item setup'!$J$8:$J$47,"&lt;&gt;"),IF(D127="QC",COUNTIFS('Item setup'!$A$8:$A$47,B127,'Item setup'!$K$8:$K$47,"&lt;&gt;"),COUNTIFS('Item setup'!$A$8:$A$47,B127,'Item setup'!$L$8:$L$47,"&lt;&gt;")))=0,"n.a.",E127*IF(D127="Routine",INDEX('Item setup'!$J$8:$J$47,MATCH(B127,'Item setup'!$A$8:$A$47,0)),IF(D127="QC",INDEX('Item setup'!$K$8:$K$47,MATCH(B127,'Item setup'!$A$8:$A$47,0)),INDEX('Item setup'!$L$8:$L$47,MATCH(B127,'Item setup'!$A$8:$A$47,0)))))),""))</x:f>
      </x:c>
      <x:c r="M127" s="15" t="str">
        <x:f>IF(AND(ISNUMBER(F127),ISNUMBER(L127)),F127-L127,"")</x:f>
      </x:c>
      <x:c r="N127" s="15" t="str">
        <x:f>IF(COUNTA(A127:G127)=0,"",IF(OR(A127="",B127="",C127="",D127="",NOT(ISNUMBER(F127))),"Complete entry",IF(OR(NOT(ISNUMBER(A127)),NOT(ISNUMBER(F127)),F127&lt;0),"Invalid date/quantity",IF(COUNTIFS('Item setup'!$A$8:$A$47,B127)&lt;&gt;1,"Check item ID",IF(COUNTIFS('Lot register'!$A$8:$A$107,B127,'Lot register'!$B$8:$B$107,C127)&lt;&gt;1,"Check lot ID",IF(OR(D127="Routine",D127="QC",D127="Repeat"),IF(OR(NOT(ISNUMBER(E127)),E127&lt;0),"Enter work count",IF(NOT(ISNUMBER(J127)),"Enter pack details","Recorded")),IF(NOT(ISNUMBER(J127)),"Enter pack details","Recorded")))))))</x:f>
      </x:c>
      <x:c r="O127" s="15" t="str">
        <x:f>IF(B127="","",IF(COUNTIFS('Item setup'!$A$8:$A$47,B127)&lt;&gt;1,"n.a.",INDEX('Item setup'!$F$8:$F$47,MATCH(B127,'Item setup'!$A$8:$A$47,0))))</x:f>
      </x:c>
    </x:row>
    <x:row r="128" ht="24" customHeight="1">
      <x:c r="A128" s="7"/>
      <x:c r="B128" s="5"/>
      <x:c r="C128" s="5"/>
      <x:c r="D128" s="5"/>
      <x:c r="E128" s="16"/>
      <x:c r="F128" s="16"/>
      <x:c r="G128" s="5"/>
      <x:c r="H128" s="15" t="str">
        <x:f>IF(B128="","",IF(COUNTIFS('Item setup'!$A$8:$A$47,B128)&lt;&gt;1,"n.a.",INDEX('Item setup'!$B$8:$B$47,MATCH(B128,'Item setup'!$A$8:$A$47,0))))</x:f>
      </x:c>
      <x:c r="I128" s="15" t="str">
        <x:f>IF(B128="","",IF(COUNTIFS('Item setup'!$A$8:$A$47,B128)&lt;&gt;1,"n.a.",INDEX('Item setup'!$E$8:$E$47,MATCH(B128,'Item setup'!$A$8:$A$47,0))))</x:f>
      </x:c>
      <x:c r="J128" s="17" t="str">
        <x:f>IF(B128="","",IF(COUNTIFS('Item setup'!$A$8:$A$47,B128)&lt;&gt;1,"n.a.",INDEX('Item setup'!$I$8:$I$47,MATCH(B128,'Item setup'!$A$8:$A$47,0))))</x:f>
      </x:c>
      <x:c r="K128" s="17" t="str">
        <x:f>IF(OR(A128="",B128="",NOT(ISNUMBER(F128))),"",IF(ISNUMBER(J128),F128*J128,"n.a."))</x:f>
      </x:c>
      <x:c r="L128" s="15" t="str">
        <x:f>IF(OR(B128="",NOT(ISNUMBER(E128))),"",IF(OR(D128="Routine",D128="QC",D128="Repeat"),IF(COUNTIFS('Item setup'!$A$8:$A$47,B128)&lt;&gt;1,"n.a.",IF(IF(D128="Routine",COUNTIFS('Item setup'!$A$8:$A$47,B128,'Item setup'!$J$8:$J$47,"&lt;&gt;"),IF(D128="QC",COUNTIFS('Item setup'!$A$8:$A$47,B128,'Item setup'!$K$8:$K$47,"&lt;&gt;"),COUNTIFS('Item setup'!$A$8:$A$47,B128,'Item setup'!$L$8:$L$47,"&lt;&gt;")))=0,"n.a.",E128*IF(D128="Routine",INDEX('Item setup'!$J$8:$J$47,MATCH(B128,'Item setup'!$A$8:$A$47,0)),IF(D128="QC",INDEX('Item setup'!$K$8:$K$47,MATCH(B128,'Item setup'!$A$8:$A$47,0)),INDEX('Item setup'!$L$8:$L$47,MATCH(B128,'Item setup'!$A$8:$A$47,0)))))),""))</x:f>
      </x:c>
      <x:c r="M128" s="15" t="str">
        <x:f>IF(AND(ISNUMBER(F128),ISNUMBER(L128)),F128-L128,"")</x:f>
      </x:c>
      <x:c r="N128" s="15" t="str">
        <x:f>IF(COUNTA(A128:G128)=0,"",IF(OR(A128="",B128="",C128="",D128="",NOT(ISNUMBER(F128))),"Complete entry",IF(OR(NOT(ISNUMBER(A128)),NOT(ISNUMBER(F128)),F128&lt;0),"Invalid date/quantity",IF(COUNTIFS('Item setup'!$A$8:$A$47,B128)&lt;&gt;1,"Check item ID",IF(COUNTIFS('Lot register'!$A$8:$A$107,B128,'Lot register'!$B$8:$B$107,C128)&lt;&gt;1,"Check lot ID",IF(OR(D128="Routine",D128="QC",D128="Repeat"),IF(OR(NOT(ISNUMBER(E128)),E128&lt;0),"Enter work count",IF(NOT(ISNUMBER(J128)),"Enter pack details","Recorded")),IF(NOT(ISNUMBER(J128)),"Enter pack details","Recorded")))))))</x:f>
      </x:c>
      <x:c r="O128" s="15" t="str">
        <x:f>IF(B128="","",IF(COUNTIFS('Item setup'!$A$8:$A$47,B128)&lt;&gt;1,"n.a.",INDEX('Item setup'!$F$8:$F$47,MATCH(B128,'Item setup'!$A$8:$A$47,0))))</x:f>
      </x:c>
    </x:row>
    <x:row r="129" ht="24" customHeight="1">
      <x:c r="A129" s="7"/>
      <x:c r="B129" s="5"/>
      <x:c r="C129" s="5"/>
      <x:c r="D129" s="5"/>
      <x:c r="E129" s="16"/>
      <x:c r="F129" s="16"/>
      <x:c r="G129" s="5"/>
      <x:c r="H129" s="15" t="str">
        <x:f>IF(B129="","",IF(COUNTIFS('Item setup'!$A$8:$A$47,B129)&lt;&gt;1,"n.a.",INDEX('Item setup'!$B$8:$B$47,MATCH(B129,'Item setup'!$A$8:$A$47,0))))</x:f>
      </x:c>
      <x:c r="I129" s="15" t="str">
        <x:f>IF(B129="","",IF(COUNTIFS('Item setup'!$A$8:$A$47,B129)&lt;&gt;1,"n.a.",INDEX('Item setup'!$E$8:$E$47,MATCH(B129,'Item setup'!$A$8:$A$47,0))))</x:f>
      </x:c>
      <x:c r="J129" s="17" t="str">
        <x:f>IF(B129="","",IF(COUNTIFS('Item setup'!$A$8:$A$47,B129)&lt;&gt;1,"n.a.",INDEX('Item setup'!$I$8:$I$47,MATCH(B129,'Item setup'!$A$8:$A$47,0))))</x:f>
      </x:c>
      <x:c r="K129" s="17" t="str">
        <x:f>IF(OR(A129="",B129="",NOT(ISNUMBER(F129))),"",IF(ISNUMBER(J129),F129*J129,"n.a."))</x:f>
      </x:c>
      <x:c r="L129" s="15" t="str">
        <x:f>IF(OR(B129="",NOT(ISNUMBER(E129))),"",IF(OR(D129="Routine",D129="QC",D129="Repeat"),IF(COUNTIFS('Item setup'!$A$8:$A$47,B129)&lt;&gt;1,"n.a.",IF(IF(D129="Routine",COUNTIFS('Item setup'!$A$8:$A$47,B129,'Item setup'!$J$8:$J$47,"&lt;&gt;"),IF(D129="QC",COUNTIFS('Item setup'!$A$8:$A$47,B129,'Item setup'!$K$8:$K$47,"&lt;&gt;"),COUNTIFS('Item setup'!$A$8:$A$47,B129,'Item setup'!$L$8:$L$47,"&lt;&gt;")))=0,"n.a.",E129*IF(D129="Routine",INDEX('Item setup'!$J$8:$J$47,MATCH(B129,'Item setup'!$A$8:$A$47,0)),IF(D129="QC",INDEX('Item setup'!$K$8:$K$47,MATCH(B129,'Item setup'!$A$8:$A$47,0)),INDEX('Item setup'!$L$8:$L$47,MATCH(B129,'Item setup'!$A$8:$A$47,0)))))),""))</x:f>
      </x:c>
      <x:c r="M129" s="15" t="str">
        <x:f>IF(AND(ISNUMBER(F129),ISNUMBER(L129)),F129-L129,"")</x:f>
      </x:c>
      <x:c r="N129" s="15" t="str">
        <x:f>IF(COUNTA(A129:G129)=0,"",IF(OR(A129="",B129="",C129="",D129="",NOT(ISNUMBER(F129))),"Complete entry",IF(OR(NOT(ISNUMBER(A129)),NOT(ISNUMBER(F129)),F129&lt;0),"Invalid date/quantity",IF(COUNTIFS('Item setup'!$A$8:$A$47,B129)&lt;&gt;1,"Check item ID",IF(COUNTIFS('Lot register'!$A$8:$A$107,B129,'Lot register'!$B$8:$B$107,C129)&lt;&gt;1,"Check lot ID",IF(OR(D129="Routine",D129="QC",D129="Repeat"),IF(OR(NOT(ISNUMBER(E129)),E129&lt;0),"Enter work count",IF(NOT(ISNUMBER(J129)),"Enter pack details","Recorded")),IF(NOT(ISNUMBER(J129)),"Enter pack details","Recorded")))))))</x:f>
      </x:c>
      <x:c r="O129" s="15" t="str">
        <x:f>IF(B129="","",IF(COUNTIFS('Item setup'!$A$8:$A$47,B129)&lt;&gt;1,"n.a.",INDEX('Item setup'!$F$8:$F$47,MATCH(B129,'Item setup'!$A$8:$A$47,0))))</x:f>
      </x:c>
    </x:row>
    <x:row r="130" ht="24" customHeight="1">
      <x:c r="A130" s="7"/>
      <x:c r="B130" s="5"/>
      <x:c r="C130" s="5"/>
      <x:c r="D130" s="5"/>
      <x:c r="E130" s="16"/>
      <x:c r="F130" s="16"/>
      <x:c r="G130" s="5"/>
      <x:c r="H130" s="15" t="str">
        <x:f>IF(B130="","",IF(COUNTIFS('Item setup'!$A$8:$A$47,B130)&lt;&gt;1,"n.a.",INDEX('Item setup'!$B$8:$B$47,MATCH(B130,'Item setup'!$A$8:$A$47,0))))</x:f>
      </x:c>
      <x:c r="I130" s="15" t="str">
        <x:f>IF(B130="","",IF(COUNTIFS('Item setup'!$A$8:$A$47,B130)&lt;&gt;1,"n.a.",INDEX('Item setup'!$E$8:$E$47,MATCH(B130,'Item setup'!$A$8:$A$47,0))))</x:f>
      </x:c>
      <x:c r="J130" s="17" t="str">
        <x:f>IF(B130="","",IF(COUNTIFS('Item setup'!$A$8:$A$47,B130)&lt;&gt;1,"n.a.",INDEX('Item setup'!$I$8:$I$47,MATCH(B130,'Item setup'!$A$8:$A$47,0))))</x:f>
      </x:c>
      <x:c r="K130" s="17" t="str">
        <x:f>IF(OR(A130="",B130="",NOT(ISNUMBER(F130))),"",IF(ISNUMBER(J130),F130*J130,"n.a."))</x:f>
      </x:c>
      <x:c r="L130" s="15" t="str">
        <x:f>IF(OR(B130="",NOT(ISNUMBER(E130))),"",IF(OR(D130="Routine",D130="QC",D130="Repeat"),IF(COUNTIFS('Item setup'!$A$8:$A$47,B130)&lt;&gt;1,"n.a.",IF(IF(D130="Routine",COUNTIFS('Item setup'!$A$8:$A$47,B130,'Item setup'!$J$8:$J$47,"&lt;&gt;"),IF(D130="QC",COUNTIFS('Item setup'!$A$8:$A$47,B130,'Item setup'!$K$8:$K$47,"&lt;&gt;"),COUNTIFS('Item setup'!$A$8:$A$47,B130,'Item setup'!$L$8:$L$47,"&lt;&gt;")))=0,"n.a.",E130*IF(D130="Routine",INDEX('Item setup'!$J$8:$J$47,MATCH(B130,'Item setup'!$A$8:$A$47,0)),IF(D130="QC",INDEX('Item setup'!$K$8:$K$47,MATCH(B130,'Item setup'!$A$8:$A$47,0)),INDEX('Item setup'!$L$8:$L$47,MATCH(B130,'Item setup'!$A$8:$A$47,0)))))),""))</x:f>
      </x:c>
      <x:c r="M130" s="15" t="str">
        <x:f>IF(AND(ISNUMBER(F130),ISNUMBER(L130)),F130-L130,"")</x:f>
      </x:c>
      <x:c r="N130" s="15" t="str">
        <x:f>IF(COUNTA(A130:G130)=0,"",IF(OR(A130="",B130="",C130="",D130="",NOT(ISNUMBER(F130))),"Complete entry",IF(OR(NOT(ISNUMBER(A130)),NOT(ISNUMBER(F130)),F130&lt;0),"Invalid date/quantity",IF(COUNTIFS('Item setup'!$A$8:$A$47,B130)&lt;&gt;1,"Check item ID",IF(COUNTIFS('Lot register'!$A$8:$A$107,B130,'Lot register'!$B$8:$B$107,C130)&lt;&gt;1,"Check lot ID",IF(OR(D130="Routine",D130="QC",D130="Repeat"),IF(OR(NOT(ISNUMBER(E130)),E130&lt;0),"Enter work count",IF(NOT(ISNUMBER(J130)),"Enter pack details","Recorded")),IF(NOT(ISNUMBER(J130)),"Enter pack details","Recorded")))))))</x:f>
      </x:c>
      <x:c r="O130" s="15" t="str">
        <x:f>IF(B130="","",IF(COUNTIFS('Item setup'!$A$8:$A$47,B130)&lt;&gt;1,"n.a.",INDEX('Item setup'!$F$8:$F$47,MATCH(B130,'Item setup'!$A$8:$A$47,0))))</x:f>
      </x:c>
    </x:row>
    <x:row r="131" ht="24" customHeight="1">
      <x:c r="A131" s="7"/>
      <x:c r="B131" s="5"/>
      <x:c r="C131" s="5"/>
      <x:c r="D131" s="5"/>
      <x:c r="E131" s="16"/>
      <x:c r="F131" s="16"/>
      <x:c r="G131" s="5"/>
      <x:c r="H131" s="15" t="str">
        <x:f>IF(B131="","",IF(COUNTIFS('Item setup'!$A$8:$A$47,B131)&lt;&gt;1,"n.a.",INDEX('Item setup'!$B$8:$B$47,MATCH(B131,'Item setup'!$A$8:$A$47,0))))</x:f>
      </x:c>
      <x:c r="I131" s="15" t="str">
        <x:f>IF(B131="","",IF(COUNTIFS('Item setup'!$A$8:$A$47,B131)&lt;&gt;1,"n.a.",INDEX('Item setup'!$E$8:$E$47,MATCH(B131,'Item setup'!$A$8:$A$47,0))))</x:f>
      </x:c>
      <x:c r="J131" s="17" t="str">
        <x:f>IF(B131="","",IF(COUNTIFS('Item setup'!$A$8:$A$47,B131)&lt;&gt;1,"n.a.",INDEX('Item setup'!$I$8:$I$47,MATCH(B131,'Item setup'!$A$8:$A$47,0))))</x:f>
      </x:c>
      <x:c r="K131" s="17" t="str">
        <x:f>IF(OR(A131="",B131="",NOT(ISNUMBER(F131))),"",IF(ISNUMBER(J131),F131*J131,"n.a."))</x:f>
      </x:c>
      <x:c r="L131" s="15" t="str">
        <x:f>IF(OR(B131="",NOT(ISNUMBER(E131))),"",IF(OR(D131="Routine",D131="QC",D131="Repeat"),IF(COUNTIFS('Item setup'!$A$8:$A$47,B131)&lt;&gt;1,"n.a.",IF(IF(D131="Routine",COUNTIFS('Item setup'!$A$8:$A$47,B131,'Item setup'!$J$8:$J$47,"&lt;&gt;"),IF(D131="QC",COUNTIFS('Item setup'!$A$8:$A$47,B131,'Item setup'!$K$8:$K$47,"&lt;&gt;"),COUNTIFS('Item setup'!$A$8:$A$47,B131,'Item setup'!$L$8:$L$47,"&lt;&gt;")))=0,"n.a.",E131*IF(D131="Routine",INDEX('Item setup'!$J$8:$J$47,MATCH(B131,'Item setup'!$A$8:$A$47,0)),IF(D131="QC",INDEX('Item setup'!$K$8:$K$47,MATCH(B131,'Item setup'!$A$8:$A$47,0)),INDEX('Item setup'!$L$8:$L$47,MATCH(B131,'Item setup'!$A$8:$A$47,0)))))),""))</x:f>
      </x:c>
      <x:c r="M131" s="15" t="str">
        <x:f>IF(AND(ISNUMBER(F131),ISNUMBER(L131)),F131-L131,"")</x:f>
      </x:c>
      <x:c r="N131" s="15" t="str">
        <x:f>IF(COUNTA(A131:G131)=0,"",IF(OR(A131="",B131="",C131="",D131="",NOT(ISNUMBER(F131))),"Complete entry",IF(OR(NOT(ISNUMBER(A131)),NOT(ISNUMBER(F131)),F131&lt;0),"Invalid date/quantity",IF(COUNTIFS('Item setup'!$A$8:$A$47,B131)&lt;&gt;1,"Check item ID",IF(COUNTIFS('Lot register'!$A$8:$A$107,B131,'Lot register'!$B$8:$B$107,C131)&lt;&gt;1,"Check lot ID",IF(OR(D131="Routine",D131="QC",D131="Repeat"),IF(OR(NOT(ISNUMBER(E131)),E131&lt;0),"Enter work count",IF(NOT(ISNUMBER(J131)),"Enter pack details","Recorded")),IF(NOT(ISNUMBER(J131)),"Enter pack details","Recorded")))))))</x:f>
      </x:c>
      <x:c r="O131" s="15" t="str">
        <x:f>IF(B131="","",IF(COUNTIFS('Item setup'!$A$8:$A$47,B131)&lt;&gt;1,"n.a.",INDEX('Item setup'!$F$8:$F$47,MATCH(B131,'Item setup'!$A$8:$A$47,0))))</x:f>
      </x:c>
    </x:row>
    <x:row r="132" ht="24" customHeight="1">
      <x:c r="A132" s="7"/>
      <x:c r="B132" s="5"/>
      <x:c r="C132" s="5"/>
      <x:c r="D132" s="5"/>
      <x:c r="E132" s="16"/>
      <x:c r="F132" s="16"/>
      <x:c r="G132" s="5"/>
      <x:c r="H132" s="15" t="str">
        <x:f>IF(B132="","",IF(COUNTIFS('Item setup'!$A$8:$A$47,B132)&lt;&gt;1,"n.a.",INDEX('Item setup'!$B$8:$B$47,MATCH(B132,'Item setup'!$A$8:$A$47,0))))</x:f>
      </x:c>
      <x:c r="I132" s="15" t="str">
        <x:f>IF(B132="","",IF(COUNTIFS('Item setup'!$A$8:$A$47,B132)&lt;&gt;1,"n.a.",INDEX('Item setup'!$E$8:$E$47,MATCH(B132,'Item setup'!$A$8:$A$47,0))))</x:f>
      </x:c>
      <x:c r="J132" s="17" t="str">
        <x:f>IF(B132="","",IF(COUNTIFS('Item setup'!$A$8:$A$47,B132)&lt;&gt;1,"n.a.",INDEX('Item setup'!$I$8:$I$47,MATCH(B132,'Item setup'!$A$8:$A$47,0))))</x:f>
      </x:c>
      <x:c r="K132" s="17" t="str">
        <x:f>IF(OR(A132="",B132="",NOT(ISNUMBER(F132))),"",IF(ISNUMBER(J132),F132*J132,"n.a."))</x:f>
      </x:c>
      <x:c r="L132" s="15" t="str">
        <x:f>IF(OR(B132="",NOT(ISNUMBER(E132))),"",IF(OR(D132="Routine",D132="QC",D132="Repeat"),IF(COUNTIFS('Item setup'!$A$8:$A$47,B132)&lt;&gt;1,"n.a.",IF(IF(D132="Routine",COUNTIFS('Item setup'!$A$8:$A$47,B132,'Item setup'!$J$8:$J$47,"&lt;&gt;"),IF(D132="QC",COUNTIFS('Item setup'!$A$8:$A$47,B132,'Item setup'!$K$8:$K$47,"&lt;&gt;"),COUNTIFS('Item setup'!$A$8:$A$47,B132,'Item setup'!$L$8:$L$47,"&lt;&gt;")))=0,"n.a.",E132*IF(D132="Routine",INDEX('Item setup'!$J$8:$J$47,MATCH(B132,'Item setup'!$A$8:$A$47,0)),IF(D132="QC",INDEX('Item setup'!$K$8:$K$47,MATCH(B132,'Item setup'!$A$8:$A$47,0)),INDEX('Item setup'!$L$8:$L$47,MATCH(B132,'Item setup'!$A$8:$A$47,0)))))),""))</x:f>
      </x:c>
      <x:c r="M132" s="15" t="str">
        <x:f>IF(AND(ISNUMBER(F132),ISNUMBER(L132)),F132-L132,"")</x:f>
      </x:c>
      <x:c r="N132" s="15" t="str">
        <x:f>IF(COUNTA(A132:G132)=0,"",IF(OR(A132="",B132="",C132="",D132="",NOT(ISNUMBER(F132))),"Complete entry",IF(OR(NOT(ISNUMBER(A132)),NOT(ISNUMBER(F132)),F132&lt;0),"Invalid date/quantity",IF(COUNTIFS('Item setup'!$A$8:$A$47,B132)&lt;&gt;1,"Check item ID",IF(COUNTIFS('Lot register'!$A$8:$A$107,B132,'Lot register'!$B$8:$B$107,C132)&lt;&gt;1,"Check lot ID",IF(OR(D132="Routine",D132="QC",D132="Repeat"),IF(OR(NOT(ISNUMBER(E132)),E132&lt;0),"Enter work count",IF(NOT(ISNUMBER(J132)),"Enter pack details","Recorded")),IF(NOT(ISNUMBER(J132)),"Enter pack details","Recorded")))))))</x:f>
      </x:c>
      <x:c r="O132" s="15" t="str">
        <x:f>IF(B132="","",IF(COUNTIFS('Item setup'!$A$8:$A$47,B132)&lt;&gt;1,"n.a.",INDEX('Item setup'!$F$8:$F$47,MATCH(B132,'Item setup'!$A$8:$A$47,0))))</x:f>
      </x:c>
    </x:row>
    <x:row r="133" ht="24" customHeight="1">
      <x:c r="A133" s="7"/>
      <x:c r="B133" s="5"/>
      <x:c r="C133" s="5"/>
      <x:c r="D133" s="5"/>
      <x:c r="E133" s="16"/>
      <x:c r="F133" s="16"/>
      <x:c r="G133" s="5"/>
      <x:c r="H133" s="15" t="str">
        <x:f>IF(B133="","",IF(COUNTIFS('Item setup'!$A$8:$A$47,B133)&lt;&gt;1,"n.a.",INDEX('Item setup'!$B$8:$B$47,MATCH(B133,'Item setup'!$A$8:$A$47,0))))</x:f>
      </x:c>
      <x:c r="I133" s="15" t="str">
        <x:f>IF(B133="","",IF(COUNTIFS('Item setup'!$A$8:$A$47,B133)&lt;&gt;1,"n.a.",INDEX('Item setup'!$E$8:$E$47,MATCH(B133,'Item setup'!$A$8:$A$47,0))))</x:f>
      </x:c>
      <x:c r="J133" s="17" t="str">
        <x:f>IF(B133="","",IF(COUNTIFS('Item setup'!$A$8:$A$47,B133)&lt;&gt;1,"n.a.",INDEX('Item setup'!$I$8:$I$47,MATCH(B133,'Item setup'!$A$8:$A$47,0))))</x:f>
      </x:c>
      <x:c r="K133" s="17" t="str">
        <x:f>IF(OR(A133="",B133="",NOT(ISNUMBER(F133))),"",IF(ISNUMBER(J133),F133*J133,"n.a."))</x:f>
      </x:c>
      <x:c r="L133" s="15" t="str">
        <x:f>IF(OR(B133="",NOT(ISNUMBER(E133))),"",IF(OR(D133="Routine",D133="QC",D133="Repeat"),IF(COUNTIFS('Item setup'!$A$8:$A$47,B133)&lt;&gt;1,"n.a.",IF(IF(D133="Routine",COUNTIFS('Item setup'!$A$8:$A$47,B133,'Item setup'!$J$8:$J$47,"&lt;&gt;"),IF(D133="QC",COUNTIFS('Item setup'!$A$8:$A$47,B133,'Item setup'!$K$8:$K$47,"&lt;&gt;"),COUNTIFS('Item setup'!$A$8:$A$47,B133,'Item setup'!$L$8:$L$47,"&lt;&gt;")))=0,"n.a.",E133*IF(D133="Routine",INDEX('Item setup'!$J$8:$J$47,MATCH(B133,'Item setup'!$A$8:$A$47,0)),IF(D133="QC",INDEX('Item setup'!$K$8:$K$47,MATCH(B133,'Item setup'!$A$8:$A$47,0)),INDEX('Item setup'!$L$8:$L$47,MATCH(B133,'Item setup'!$A$8:$A$47,0)))))),""))</x:f>
      </x:c>
      <x:c r="M133" s="15" t="str">
        <x:f>IF(AND(ISNUMBER(F133),ISNUMBER(L133)),F133-L133,"")</x:f>
      </x:c>
      <x:c r="N133" s="15" t="str">
        <x:f>IF(COUNTA(A133:G133)=0,"",IF(OR(A133="",B133="",C133="",D133="",NOT(ISNUMBER(F133))),"Complete entry",IF(OR(NOT(ISNUMBER(A133)),NOT(ISNUMBER(F133)),F133&lt;0),"Invalid date/quantity",IF(COUNTIFS('Item setup'!$A$8:$A$47,B133)&lt;&gt;1,"Check item ID",IF(COUNTIFS('Lot register'!$A$8:$A$107,B133,'Lot register'!$B$8:$B$107,C133)&lt;&gt;1,"Check lot ID",IF(OR(D133="Routine",D133="QC",D133="Repeat"),IF(OR(NOT(ISNUMBER(E133)),E133&lt;0),"Enter work count",IF(NOT(ISNUMBER(J133)),"Enter pack details","Recorded")),IF(NOT(ISNUMBER(J133)),"Enter pack details","Recorded")))))))</x:f>
      </x:c>
      <x:c r="O133" s="15" t="str">
        <x:f>IF(B133="","",IF(COUNTIFS('Item setup'!$A$8:$A$47,B133)&lt;&gt;1,"n.a.",INDEX('Item setup'!$F$8:$F$47,MATCH(B133,'Item setup'!$A$8:$A$47,0))))</x:f>
      </x:c>
    </x:row>
    <x:row r="134" ht="24" customHeight="1">
      <x:c r="A134" s="7"/>
      <x:c r="B134" s="5"/>
      <x:c r="C134" s="5"/>
      <x:c r="D134" s="5"/>
      <x:c r="E134" s="16"/>
      <x:c r="F134" s="16"/>
      <x:c r="G134" s="5"/>
      <x:c r="H134" s="15" t="str">
        <x:f>IF(B134="","",IF(COUNTIFS('Item setup'!$A$8:$A$47,B134)&lt;&gt;1,"n.a.",INDEX('Item setup'!$B$8:$B$47,MATCH(B134,'Item setup'!$A$8:$A$47,0))))</x:f>
      </x:c>
      <x:c r="I134" s="15" t="str">
        <x:f>IF(B134="","",IF(COUNTIFS('Item setup'!$A$8:$A$47,B134)&lt;&gt;1,"n.a.",INDEX('Item setup'!$E$8:$E$47,MATCH(B134,'Item setup'!$A$8:$A$47,0))))</x:f>
      </x:c>
      <x:c r="J134" s="17" t="str">
        <x:f>IF(B134="","",IF(COUNTIFS('Item setup'!$A$8:$A$47,B134)&lt;&gt;1,"n.a.",INDEX('Item setup'!$I$8:$I$47,MATCH(B134,'Item setup'!$A$8:$A$47,0))))</x:f>
      </x:c>
      <x:c r="K134" s="17" t="str">
        <x:f>IF(OR(A134="",B134="",NOT(ISNUMBER(F134))),"",IF(ISNUMBER(J134),F134*J134,"n.a."))</x:f>
      </x:c>
      <x:c r="L134" s="15" t="str">
        <x:f>IF(OR(B134="",NOT(ISNUMBER(E134))),"",IF(OR(D134="Routine",D134="QC",D134="Repeat"),IF(COUNTIFS('Item setup'!$A$8:$A$47,B134)&lt;&gt;1,"n.a.",IF(IF(D134="Routine",COUNTIFS('Item setup'!$A$8:$A$47,B134,'Item setup'!$J$8:$J$47,"&lt;&gt;"),IF(D134="QC",COUNTIFS('Item setup'!$A$8:$A$47,B134,'Item setup'!$K$8:$K$47,"&lt;&gt;"),COUNTIFS('Item setup'!$A$8:$A$47,B134,'Item setup'!$L$8:$L$47,"&lt;&gt;")))=0,"n.a.",E134*IF(D134="Routine",INDEX('Item setup'!$J$8:$J$47,MATCH(B134,'Item setup'!$A$8:$A$47,0)),IF(D134="QC",INDEX('Item setup'!$K$8:$K$47,MATCH(B134,'Item setup'!$A$8:$A$47,0)),INDEX('Item setup'!$L$8:$L$47,MATCH(B134,'Item setup'!$A$8:$A$47,0)))))),""))</x:f>
      </x:c>
      <x:c r="M134" s="15" t="str">
        <x:f>IF(AND(ISNUMBER(F134),ISNUMBER(L134)),F134-L134,"")</x:f>
      </x:c>
      <x:c r="N134" s="15" t="str">
        <x:f>IF(COUNTA(A134:G134)=0,"",IF(OR(A134="",B134="",C134="",D134="",NOT(ISNUMBER(F134))),"Complete entry",IF(OR(NOT(ISNUMBER(A134)),NOT(ISNUMBER(F134)),F134&lt;0),"Invalid date/quantity",IF(COUNTIFS('Item setup'!$A$8:$A$47,B134)&lt;&gt;1,"Check item ID",IF(COUNTIFS('Lot register'!$A$8:$A$107,B134,'Lot register'!$B$8:$B$107,C134)&lt;&gt;1,"Check lot ID",IF(OR(D134="Routine",D134="QC",D134="Repeat"),IF(OR(NOT(ISNUMBER(E134)),E134&lt;0),"Enter work count",IF(NOT(ISNUMBER(J134)),"Enter pack details","Recorded")),IF(NOT(ISNUMBER(J134)),"Enter pack details","Recorded")))))))</x:f>
      </x:c>
      <x:c r="O134" s="15" t="str">
        <x:f>IF(B134="","",IF(COUNTIFS('Item setup'!$A$8:$A$47,B134)&lt;&gt;1,"n.a.",INDEX('Item setup'!$F$8:$F$47,MATCH(B134,'Item setup'!$A$8:$A$47,0))))</x:f>
      </x:c>
    </x:row>
    <x:row r="135" ht="24" customHeight="1">
      <x:c r="A135" s="7"/>
      <x:c r="B135" s="5"/>
      <x:c r="C135" s="5"/>
      <x:c r="D135" s="5"/>
      <x:c r="E135" s="16"/>
      <x:c r="F135" s="16"/>
      <x:c r="G135" s="5"/>
      <x:c r="H135" s="15" t="str">
        <x:f>IF(B135="","",IF(COUNTIFS('Item setup'!$A$8:$A$47,B135)&lt;&gt;1,"n.a.",INDEX('Item setup'!$B$8:$B$47,MATCH(B135,'Item setup'!$A$8:$A$47,0))))</x:f>
      </x:c>
      <x:c r="I135" s="15" t="str">
        <x:f>IF(B135="","",IF(COUNTIFS('Item setup'!$A$8:$A$47,B135)&lt;&gt;1,"n.a.",INDEX('Item setup'!$E$8:$E$47,MATCH(B135,'Item setup'!$A$8:$A$47,0))))</x:f>
      </x:c>
      <x:c r="J135" s="17" t="str">
        <x:f>IF(B135="","",IF(COUNTIFS('Item setup'!$A$8:$A$47,B135)&lt;&gt;1,"n.a.",INDEX('Item setup'!$I$8:$I$47,MATCH(B135,'Item setup'!$A$8:$A$47,0))))</x:f>
      </x:c>
      <x:c r="K135" s="17" t="str">
        <x:f>IF(OR(A135="",B135="",NOT(ISNUMBER(F135))),"",IF(ISNUMBER(J135),F135*J135,"n.a."))</x:f>
      </x:c>
      <x:c r="L135" s="15" t="str">
        <x:f>IF(OR(B135="",NOT(ISNUMBER(E135))),"",IF(OR(D135="Routine",D135="QC",D135="Repeat"),IF(COUNTIFS('Item setup'!$A$8:$A$47,B135)&lt;&gt;1,"n.a.",IF(IF(D135="Routine",COUNTIFS('Item setup'!$A$8:$A$47,B135,'Item setup'!$J$8:$J$47,"&lt;&gt;"),IF(D135="QC",COUNTIFS('Item setup'!$A$8:$A$47,B135,'Item setup'!$K$8:$K$47,"&lt;&gt;"),COUNTIFS('Item setup'!$A$8:$A$47,B135,'Item setup'!$L$8:$L$47,"&lt;&gt;")))=0,"n.a.",E135*IF(D135="Routine",INDEX('Item setup'!$J$8:$J$47,MATCH(B135,'Item setup'!$A$8:$A$47,0)),IF(D135="QC",INDEX('Item setup'!$K$8:$K$47,MATCH(B135,'Item setup'!$A$8:$A$47,0)),INDEX('Item setup'!$L$8:$L$47,MATCH(B135,'Item setup'!$A$8:$A$47,0)))))),""))</x:f>
      </x:c>
      <x:c r="M135" s="15" t="str">
        <x:f>IF(AND(ISNUMBER(F135),ISNUMBER(L135)),F135-L135,"")</x:f>
      </x:c>
      <x:c r="N135" s="15" t="str">
        <x:f>IF(COUNTA(A135:G135)=0,"",IF(OR(A135="",B135="",C135="",D135="",NOT(ISNUMBER(F135))),"Complete entry",IF(OR(NOT(ISNUMBER(A135)),NOT(ISNUMBER(F135)),F135&lt;0),"Invalid date/quantity",IF(COUNTIFS('Item setup'!$A$8:$A$47,B135)&lt;&gt;1,"Check item ID",IF(COUNTIFS('Lot register'!$A$8:$A$107,B135,'Lot register'!$B$8:$B$107,C135)&lt;&gt;1,"Check lot ID",IF(OR(D135="Routine",D135="QC",D135="Repeat"),IF(OR(NOT(ISNUMBER(E135)),E135&lt;0),"Enter work count",IF(NOT(ISNUMBER(J135)),"Enter pack details","Recorded")),IF(NOT(ISNUMBER(J135)),"Enter pack details","Recorded")))))))</x:f>
      </x:c>
      <x:c r="O135" s="15" t="str">
        <x:f>IF(B135="","",IF(COUNTIFS('Item setup'!$A$8:$A$47,B135)&lt;&gt;1,"n.a.",INDEX('Item setup'!$F$8:$F$47,MATCH(B135,'Item setup'!$A$8:$A$47,0))))</x:f>
      </x:c>
    </x:row>
    <x:row r="136" ht="24" customHeight="1">
      <x:c r="A136" s="7"/>
      <x:c r="B136" s="5"/>
      <x:c r="C136" s="5"/>
      <x:c r="D136" s="5"/>
      <x:c r="E136" s="16"/>
      <x:c r="F136" s="16"/>
      <x:c r="G136" s="5"/>
      <x:c r="H136" s="15" t="str">
        <x:f>IF(B136="","",IF(COUNTIFS('Item setup'!$A$8:$A$47,B136)&lt;&gt;1,"n.a.",INDEX('Item setup'!$B$8:$B$47,MATCH(B136,'Item setup'!$A$8:$A$47,0))))</x:f>
      </x:c>
      <x:c r="I136" s="15" t="str">
        <x:f>IF(B136="","",IF(COUNTIFS('Item setup'!$A$8:$A$47,B136)&lt;&gt;1,"n.a.",INDEX('Item setup'!$E$8:$E$47,MATCH(B136,'Item setup'!$A$8:$A$47,0))))</x:f>
      </x:c>
      <x:c r="J136" s="17" t="str">
        <x:f>IF(B136="","",IF(COUNTIFS('Item setup'!$A$8:$A$47,B136)&lt;&gt;1,"n.a.",INDEX('Item setup'!$I$8:$I$47,MATCH(B136,'Item setup'!$A$8:$A$47,0))))</x:f>
      </x:c>
      <x:c r="K136" s="17" t="str">
        <x:f>IF(OR(A136="",B136="",NOT(ISNUMBER(F136))),"",IF(ISNUMBER(J136),F136*J136,"n.a."))</x:f>
      </x:c>
      <x:c r="L136" s="15" t="str">
        <x:f>IF(OR(B136="",NOT(ISNUMBER(E136))),"",IF(OR(D136="Routine",D136="QC",D136="Repeat"),IF(COUNTIFS('Item setup'!$A$8:$A$47,B136)&lt;&gt;1,"n.a.",IF(IF(D136="Routine",COUNTIFS('Item setup'!$A$8:$A$47,B136,'Item setup'!$J$8:$J$47,"&lt;&gt;"),IF(D136="QC",COUNTIFS('Item setup'!$A$8:$A$47,B136,'Item setup'!$K$8:$K$47,"&lt;&gt;"),COUNTIFS('Item setup'!$A$8:$A$47,B136,'Item setup'!$L$8:$L$47,"&lt;&gt;")))=0,"n.a.",E136*IF(D136="Routine",INDEX('Item setup'!$J$8:$J$47,MATCH(B136,'Item setup'!$A$8:$A$47,0)),IF(D136="QC",INDEX('Item setup'!$K$8:$K$47,MATCH(B136,'Item setup'!$A$8:$A$47,0)),INDEX('Item setup'!$L$8:$L$47,MATCH(B136,'Item setup'!$A$8:$A$47,0)))))),""))</x:f>
      </x:c>
      <x:c r="M136" s="15" t="str">
        <x:f>IF(AND(ISNUMBER(F136),ISNUMBER(L136)),F136-L136,"")</x:f>
      </x:c>
      <x:c r="N136" s="15" t="str">
        <x:f>IF(COUNTA(A136:G136)=0,"",IF(OR(A136="",B136="",C136="",D136="",NOT(ISNUMBER(F136))),"Complete entry",IF(OR(NOT(ISNUMBER(A136)),NOT(ISNUMBER(F136)),F136&lt;0),"Invalid date/quantity",IF(COUNTIFS('Item setup'!$A$8:$A$47,B136)&lt;&gt;1,"Check item ID",IF(COUNTIFS('Lot register'!$A$8:$A$107,B136,'Lot register'!$B$8:$B$107,C136)&lt;&gt;1,"Check lot ID",IF(OR(D136="Routine",D136="QC",D136="Repeat"),IF(OR(NOT(ISNUMBER(E136)),E136&lt;0),"Enter work count",IF(NOT(ISNUMBER(J136)),"Enter pack details","Recorded")),IF(NOT(ISNUMBER(J136)),"Enter pack details","Recorded")))))))</x:f>
      </x:c>
      <x:c r="O136" s="15" t="str">
        <x:f>IF(B136="","",IF(COUNTIFS('Item setup'!$A$8:$A$47,B136)&lt;&gt;1,"n.a.",INDEX('Item setup'!$F$8:$F$47,MATCH(B136,'Item setup'!$A$8:$A$47,0))))</x:f>
      </x:c>
    </x:row>
    <x:row r="137" ht="24" customHeight="1">
      <x:c r="A137" s="7"/>
      <x:c r="B137" s="5"/>
      <x:c r="C137" s="5"/>
      <x:c r="D137" s="5"/>
      <x:c r="E137" s="16"/>
      <x:c r="F137" s="16"/>
      <x:c r="G137" s="5"/>
      <x:c r="H137" s="15" t="str">
        <x:f>IF(B137="","",IF(COUNTIFS('Item setup'!$A$8:$A$47,B137)&lt;&gt;1,"n.a.",INDEX('Item setup'!$B$8:$B$47,MATCH(B137,'Item setup'!$A$8:$A$47,0))))</x:f>
      </x:c>
      <x:c r="I137" s="15" t="str">
        <x:f>IF(B137="","",IF(COUNTIFS('Item setup'!$A$8:$A$47,B137)&lt;&gt;1,"n.a.",INDEX('Item setup'!$E$8:$E$47,MATCH(B137,'Item setup'!$A$8:$A$47,0))))</x:f>
      </x:c>
      <x:c r="J137" s="17" t="str">
        <x:f>IF(B137="","",IF(COUNTIFS('Item setup'!$A$8:$A$47,B137)&lt;&gt;1,"n.a.",INDEX('Item setup'!$I$8:$I$47,MATCH(B137,'Item setup'!$A$8:$A$47,0))))</x:f>
      </x:c>
      <x:c r="K137" s="17" t="str">
        <x:f>IF(OR(A137="",B137="",NOT(ISNUMBER(F137))),"",IF(ISNUMBER(J137),F137*J137,"n.a."))</x:f>
      </x:c>
      <x:c r="L137" s="15" t="str">
        <x:f>IF(OR(B137="",NOT(ISNUMBER(E137))),"",IF(OR(D137="Routine",D137="QC",D137="Repeat"),IF(COUNTIFS('Item setup'!$A$8:$A$47,B137)&lt;&gt;1,"n.a.",IF(IF(D137="Routine",COUNTIFS('Item setup'!$A$8:$A$47,B137,'Item setup'!$J$8:$J$47,"&lt;&gt;"),IF(D137="QC",COUNTIFS('Item setup'!$A$8:$A$47,B137,'Item setup'!$K$8:$K$47,"&lt;&gt;"),COUNTIFS('Item setup'!$A$8:$A$47,B137,'Item setup'!$L$8:$L$47,"&lt;&gt;")))=0,"n.a.",E137*IF(D137="Routine",INDEX('Item setup'!$J$8:$J$47,MATCH(B137,'Item setup'!$A$8:$A$47,0)),IF(D137="QC",INDEX('Item setup'!$K$8:$K$47,MATCH(B137,'Item setup'!$A$8:$A$47,0)),INDEX('Item setup'!$L$8:$L$47,MATCH(B137,'Item setup'!$A$8:$A$47,0)))))),""))</x:f>
      </x:c>
      <x:c r="M137" s="15" t="str">
        <x:f>IF(AND(ISNUMBER(F137),ISNUMBER(L137)),F137-L137,"")</x:f>
      </x:c>
      <x:c r="N137" s="15" t="str">
        <x:f>IF(COUNTA(A137:G137)=0,"",IF(OR(A137="",B137="",C137="",D137="",NOT(ISNUMBER(F137))),"Complete entry",IF(OR(NOT(ISNUMBER(A137)),NOT(ISNUMBER(F137)),F137&lt;0),"Invalid date/quantity",IF(COUNTIFS('Item setup'!$A$8:$A$47,B137)&lt;&gt;1,"Check item ID",IF(COUNTIFS('Lot register'!$A$8:$A$107,B137,'Lot register'!$B$8:$B$107,C137)&lt;&gt;1,"Check lot ID",IF(OR(D137="Routine",D137="QC",D137="Repeat"),IF(OR(NOT(ISNUMBER(E137)),E137&lt;0),"Enter work count",IF(NOT(ISNUMBER(J137)),"Enter pack details","Recorded")),IF(NOT(ISNUMBER(J137)),"Enter pack details","Recorded")))))))</x:f>
      </x:c>
      <x:c r="O137" s="15" t="str">
        <x:f>IF(B137="","",IF(COUNTIFS('Item setup'!$A$8:$A$47,B137)&lt;&gt;1,"n.a.",INDEX('Item setup'!$F$8:$F$47,MATCH(B137,'Item setup'!$A$8:$A$47,0))))</x:f>
      </x:c>
    </x:row>
    <x:row r="138" ht="24" customHeight="1">
      <x:c r="A138" s="7"/>
      <x:c r="B138" s="5"/>
      <x:c r="C138" s="5"/>
      <x:c r="D138" s="5"/>
      <x:c r="E138" s="16"/>
      <x:c r="F138" s="16"/>
      <x:c r="G138" s="5"/>
      <x:c r="H138" s="15" t="str">
        <x:f>IF(B138="","",IF(COUNTIFS('Item setup'!$A$8:$A$47,B138)&lt;&gt;1,"n.a.",INDEX('Item setup'!$B$8:$B$47,MATCH(B138,'Item setup'!$A$8:$A$47,0))))</x:f>
      </x:c>
      <x:c r="I138" s="15" t="str">
        <x:f>IF(B138="","",IF(COUNTIFS('Item setup'!$A$8:$A$47,B138)&lt;&gt;1,"n.a.",INDEX('Item setup'!$E$8:$E$47,MATCH(B138,'Item setup'!$A$8:$A$47,0))))</x:f>
      </x:c>
      <x:c r="J138" s="17" t="str">
        <x:f>IF(B138="","",IF(COUNTIFS('Item setup'!$A$8:$A$47,B138)&lt;&gt;1,"n.a.",INDEX('Item setup'!$I$8:$I$47,MATCH(B138,'Item setup'!$A$8:$A$47,0))))</x:f>
      </x:c>
      <x:c r="K138" s="17" t="str">
        <x:f>IF(OR(A138="",B138="",NOT(ISNUMBER(F138))),"",IF(ISNUMBER(J138),F138*J138,"n.a."))</x:f>
      </x:c>
      <x:c r="L138" s="15" t="str">
        <x:f>IF(OR(B138="",NOT(ISNUMBER(E138))),"",IF(OR(D138="Routine",D138="QC",D138="Repeat"),IF(COUNTIFS('Item setup'!$A$8:$A$47,B138)&lt;&gt;1,"n.a.",IF(IF(D138="Routine",COUNTIFS('Item setup'!$A$8:$A$47,B138,'Item setup'!$J$8:$J$47,"&lt;&gt;"),IF(D138="QC",COUNTIFS('Item setup'!$A$8:$A$47,B138,'Item setup'!$K$8:$K$47,"&lt;&gt;"),COUNTIFS('Item setup'!$A$8:$A$47,B138,'Item setup'!$L$8:$L$47,"&lt;&gt;")))=0,"n.a.",E138*IF(D138="Routine",INDEX('Item setup'!$J$8:$J$47,MATCH(B138,'Item setup'!$A$8:$A$47,0)),IF(D138="QC",INDEX('Item setup'!$K$8:$K$47,MATCH(B138,'Item setup'!$A$8:$A$47,0)),INDEX('Item setup'!$L$8:$L$47,MATCH(B138,'Item setup'!$A$8:$A$47,0)))))),""))</x:f>
      </x:c>
      <x:c r="M138" s="15" t="str">
        <x:f>IF(AND(ISNUMBER(F138),ISNUMBER(L138)),F138-L138,"")</x:f>
      </x:c>
      <x:c r="N138" s="15" t="str">
        <x:f>IF(COUNTA(A138:G138)=0,"",IF(OR(A138="",B138="",C138="",D138="",NOT(ISNUMBER(F138))),"Complete entry",IF(OR(NOT(ISNUMBER(A138)),NOT(ISNUMBER(F138)),F138&lt;0),"Invalid date/quantity",IF(COUNTIFS('Item setup'!$A$8:$A$47,B138)&lt;&gt;1,"Check item ID",IF(COUNTIFS('Lot register'!$A$8:$A$107,B138,'Lot register'!$B$8:$B$107,C138)&lt;&gt;1,"Check lot ID",IF(OR(D138="Routine",D138="QC",D138="Repeat"),IF(OR(NOT(ISNUMBER(E138)),E138&lt;0),"Enter work count",IF(NOT(ISNUMBER(J138)),"Enter pack details","Recorded")),IF(NOT(ISNUMBER(J138)),"Enter pack details","Recorded")))))))</x:f>
      </x:c>
      <x:c r="O138" s="15" t="str">
        <x:f>IF(B138="","",IF(COUNTIFS('Item setup'!$A$8:$A$47,B138)&lt;&gt;1,"n.a.",INDEX('Item setup'!$F$8:$F$47,MATCH(B138,'Item setup'!$A$8:$A$47,0))))</x:f>
      </x:c>
    </x:row>
    <x:row r="139" ht="24" customHeight="1">
      <x:c r="A139" s="7"/>
      <x:c r="B139" s="5"/>
      <x:c r="C139" s="5"/>
      <x:c r="D139" s="5"/>
      <x:c r="E139" s="16"/>
      <x:c r="F139" s="16"/>
      <x:c r="G139" s="5"/>
      <x:c r="H139" s="15" t="str">
        <x:f>IF(B139="","",IF(COUNTIFS('Item setup'!$A$8:$A$47,B139)&lt;&gt;1,"n.a.",INDEX('Item setup'!$B$8:$B$47,MATCH(B139,'Item setup'!$A$8:$A$47,0))))</x:f>
      </x:c>
      <x:c r="I139" s="15" t="str">
        <x:f>IF(B139="","",IF(COUNTIFS('Item setup'!$A$8:$A$47,B139)&lt;&gt;1,"n.a.",INDEX('Item setup'!$E$8:$E$47,MATCH(B139,'Item setup'!$A$8:$A$47,0))))</x:f>
      </x:c>
      <x:c r="J139" s="17" t="str">
        <x:f>IF(B139="","",IF(COUNTIFS('Item setup'!$A$8:$A$47,B139)&lt;&gt;1,"n.a.",INDEX('Item setup'!$I$8:$I$47,MATCH(B139,'Item setup'!$A$8:$A$47,0))))</x:f>
      </x:c>
      <x:c r="K139" s="17" t="str">
        <x:f>IF(OR(A139="",B139="",NOT(ISNUMBER(F139))),"",IF(ISNUMBER(J139),F139*J139,"n.a."))</x:f>
      </x:c>
      <x:c r="L139" s="15" t="str">
        <x:f>IF(OR(B139="",NOT(ISNUMBER(E139))),"",IF(OR(D139="Routine",D139="QC",D139="Repeat"),IF(COUNTIFS('Item setup'!$A$8:$A$47,B139)&lt;&gt;1,"n.a.",IF(IF(D139="Routine",COUNTIFS('Item setup'!$A$8:$A$47,B139,'Item setup'!$J$8:$J$47,"&lt;&gt;"),IF(D139="QC",COUNTIFS('Item setup'!$A$8:$A$47,B139,'Item setup'!$K$8:$K$47,"&lt;&gt;"),COUNTIFS('Item setup'!$A$8:$A$47,B139,'Item setup'!$L$8:$L$47,"&lt;&gt;")))=0,"n.a.",E139*IF(D139="Routine",INDEX('Item setup'!$J$8:$J$47,MATCH(B139,'Item setup'!$A$8:$A$47,0)),IF(D139="QC",INDEX('Item setup'!$K$8:$K$47,MATCH(B139,'Item setup'!$A$8:$A$47,0)),INDEX('Item setup'!$L$8:$L$47,MATCH(B139,'Item setup'!$A$8:$A$47,0)))))),""))</x:f>
      </x:c>
      <x:c r="M139" s="15" t="str">
        <x:f>IF(AND(ISNUMBER(F139),ISNUMBER(L139)),F139-L139,"")</x:f>
      </x:c>
      <x:c r="N139" s="15" t="str">
        <x:f>IF(COUNTA(A139:G139)=0,"",IF(OR(A139="",B139="",C139="",D139="",NOT(ISNUMBER(F139))),"Complete entry",IF(OR(NOT(ISNUMBER(A139)),NOT(ISNUMBER(F139)),F139&lt;0),"Invalid date/quantity",IF(COUNTIFS('Item setup'!$A$8:$A$47,B139)&lt;&gt;1,"Check item ID",IF(COUNTIFS('Lot register'!$A$8:$A$107,B139,'Lot register'!$B$8:$B$107,C139)&lt;&gt;1,"Check lot ID",IF(OR(D139="Routine",D139="QC",D139="Repeat"),IF(OR(NOT(ISNUMBER(E139)),E139&lt;0),"Enter work count",IF(NOT(ISNUMBER(J139)),"Enter pack details","Recorded")),IF(NOT(ISNUMBER(J139)),"Enter pack details","Recorded")))))))</x:f>
      </x:c>
      <x:c r="O139" s="15" t="str">
        <x:f>IF(B139="","",IF(COUNTIFS('Item setup'!$A$8:$A$47,B139)&lt;&gt;1,"n.a.",INDEX('Item setup'!$F$8:$F$47,MATCH(B139,'Item setup'!$A$8:$A$47,0))))</x:f>
      </x:c>
    </x:row>
    <x:row r="140" ht="24" customHeight="1">
      <x:c r="A140" s="7"/>
      <x:c r="B140" s="5"/>
      <x:c r="C140" s="5"/>
      <x:c r="D140" s="5"/>
      <x:c r="E140" s="16"/>
      <x:c r="F140" s="16"/>
      <x:c r="G140" s="5"/>
      <x:c r="H140" s="15" t="str">
        <x:f>IF(B140="","",IF(COUNTIFS('Item setup'!$A$8:$A$47,B140)&lt;&gt;1,"n.a.",INDEX('Item setup'!$B$8:$B$47,MATCH(B140,'Item setup'!$A$8:$A$47,0))))</x:f>
      </x:c>
      <x:c r="I140" s="15" t="str">
        <x:f>IF(B140="","",IF(COUNTIFS('Item setup'!$A$8:$A$47,B140)&lt;&gt;1,"n.a.",INDEX('Item setup'!$E$8:$E$47,MATCH(B140,'Item setup'!$A$8:$A$47,0))))</x:f>
      </x:c>
      <x:c r="J140" s="17" t="str">
        <x:f>IF(B140="","",IF(COUNTIFS('Item setup'!$A$8:$A$47,B140)&lt;&gt;1,"n.a.",INDEX('Item setup'!$I$8:$I$47,MATCH(B140,'Item setup'!$A$8:$A$47,0))))</x:f>
      </x:c>
      <x:c r="K140" s="17" t="str">
        <x:f>IF(OR(A140="",B140="",NOT(ISNUMBER(F140))),"",IF(ISNUMBER(J140),F140*J140,"n.a."))</x:f>
      </x:c>
      <x:c r="L140" s="15" t="str">
        <x:f>IF(OR(B140="",NOT(ISNUMBER(E140))),"",IF(OR(D140="Routine",D140="QC",D140="Repeat"),IF(COUNTIFS('Item setup'!$A$8:$A$47,B140)&lt;&gt;1,"n.a.",IF(IF(D140="Routine",COUNTIFS('Item setup'!$A$8:$A$47,B140,'Item setup'!$J$8:$J$47,"&lt;&gt;"),IF(D140="QC",COUNTIFS('Item setup'!$A$8:$A$47,B140,'Item setup'!$K$8:$K$47,"&lt;&gt;"),COUNTIFS('Item setup'!$A$8:$A$47,B140,'Item setup'!$L$8:$L$47,"&lt;&gt;")))=0,"n.a.",E140*IF(D140="Routine",INDEX('Item setup'!$J$8:$J$47,MATCH(B140,'Item setup'!$A$8:$A$47,0)),IF(D140="QC",INDEX('Item setup'!$K$8:$K$47,MATCH(B140,'Item setup'!$A$8:$A$47,0)),INDEX('Item setup'!$L$8:$L$47,MATCH(B140,'Item setup'!$A$8:$A$47,0)))))),""))</x:f>
      </x:c>
      <x:c r="M140" s="15" t="str">
        <x:f>IF(AND(ISNUMBER(F140),ISNUMBER(L140)),F140-L140,"")</x:f>
      </x:c>
      <x:c r="N140" s="15" t="str">
        <x:f>IF(COUNTA(A140:G140)=0,"",IF(OR(A140="",B140="",C140="",D140="",NOT(ISNUMBER(F140))),"Complete entry",IF(OR(NOT(ISNUMBER(A140)),NOT(ISNUMBER(F140)),F140&lt;0),"Invalid date/quantity",IF(COUNTIFS('Item setup'!$A$8:$A$47,B140)&lt;&gt;1,"Check item ID",IF(COUNTIFS('Lot register'!$A$8:$A$107,B140,'Lot register'!$B$8:$B$107,C140)&lt;&gt;1,"Check lot ID",IF(OR(D140="Routine",D140="QC",D140="Repeat"),IF(OR(NOT(ISNUMBER(E140)),E140&lt;0),"Enter work count",IF(NOT(ISNUMBER(J140)),"Enter pack details","Recorded")),IF(NOT(ISNUMBER(J140)),"Enter pack details","Recorded")))))))</x:f>
      </x:c>
      <x:c r="O140" s="15" t="str">
        <x:f>IF(B140="","",IF(COUNTIFS('Item setup'!$A$8:$A$47,B140)&lt;&gt;1,"n.a.",INDEX('Item setup'!$F$8:$F$47,MATCH(B140,'Item setup'!$A$8:$A$47,0))))</x:f>
      </x:c>
    </x:row>
    <x:row r="141" ht="24" customHeight="1">
      <x:c r="A141" s="7"/>
      <x:c r="B141" s="5"/>
      <x:c r="C141" s="5"/>
      <x:c r="D141" s="5"/>
      <x:c r="E141" s="16"/>
      <x:c r="F141" s="16"/>
      <x:c r="G141" s="5"/>
      <x:c r="H141" s="15" t="str">
        <x:f>IF(B141="","",IF(COUNTIFS('Item setup'!$A$8:$A$47,B141)&lt;&gt;1,"n.a.",INDEX('Item setup'!$B$8:$B$47,MATCH(B141,'Item setup'!$A$8:$A$47,0))))</x:f>
      </x:c>
      <x:c r="I141" s="15" t="str">
        <x:f>IF(B141="","",IF(COUNTIFS('Item setup'!$A$8:$A$47,B141)&lt;&gt;1,"n.a.",INDEX('Item setup'!$E$8:$E$47,MATCH(B141,'Item setup'!$A$8:$A$47,0))))</x:f>
      </x:c>
      <x:c r="J141" s="17" t="str">
        <x:f>IF(B141="","",IF(COUNTIFS('Item setup'!$A$8:$A$47,B141)&lt;&gt;1,"n.a.",INDEX('Item setup'!$I$8:$I$47,MATCH(B141,'Item setup'!$A$8:$A$47,0))))</x:f>
      </x:c>
      <x:c r="K141" s="17" t="str">
        <x:f>IF(OR(A141="",B141="",NOT(ISNUMBER(F141))),"",IF(ISNUMBER(J141),F141*J141,"n.a."))</x:f>
      </x:c>
      <x:c r="L141" s="15" t="str">
        <x:f>IF(OR(B141="",NOT(ISNUMBER(E141))),"",IF(OR(D141="Routine",D141="QC",D141="Repeat"),IF(COUNTIFS('Item setup'!$A$8:$A$47,B141)&lt;&gt;1,"n.a.",IF(IF(D141="Routine",COUNTIFS('Item setup'!$A$8:$A$47,B141,'Item setup'!$J$8:$J$47,"&lt;&gt;"),IF(D141="QC",COUNTIFS('Item setup'!$A$8:$A$47,B141,'Item setup'!$K$8:$K$47,"&lt;&gt;"),COUNTIFS('Item setup'!$A$8:$A$47,B141,'Item setup'!$L$8:$L$47,"&lt;&gt;")))=0,"n.a.",E141*IF(D141="Routine",INDEX('Item setup'!$J$8:$J$47,MATCH(B141,'Item setup'!$A$8:$A$47,0)),IF(D141="QC",INDEX('Item setup'!$K$8:$K$47,MATCH(B141,'Item setup'!$A$8:$A$47,0)),INDEX('Item setup'!$L$8:$L$47,MATCH(B141,'Item setup'!$A$8:$A$47,0)))))),""))</x:f>
      </x:c>
      <x:c r="M141" s="15" t="str">
        <x:f>IF(AND(ISNUMBER(F141),ISNUMBER(L141)),F141-L141,"")</x:f>
      </x:c>
      <x:c r="N141" s="15" t="str">
        <x:f>IF(COUNTA(A141:G141)=0,"",IF(OR(A141="",B141="",C141="",D141="",NOT(ISNUMBER(F141))),"Complete entry",IF(OR(NOT(ISNUMBER(A141)),NOT(ISNUMBER(F141)),F141&lt;0),"Invalid date/quantity",IF(COUNTIFS('Item setup'!$A$8:$A$47,B141)&lt;&gt;1,"Check item ID",IF(COUNTIFS('Lot register'!$A$8:$A$107,B141,'Lot register'!$B$8:$B$107,C141)&lt;&gt;1,"Check lot ID",IF(OR(D141="Routine",D141="QC",D141="Repeat"),IF(OR(NOT(ISNUMBER(E141)),E141&lt;0),"Enter work count",IF(NOT(ISNUMBER(J141)),"Enter pack details","Recorded")),IF(NOT(ISNUMBER(J141)),"Enter pack details","Recorded")))))))</x:f>
      </x:c>
      <x:c r="O141" s="15" t="str">
        <x:f>IF(B141="","",IF(COUNTIFS('Item setup'!$A$8:$A$47,B141)&lt;&gt;1,"n.a.",INDEX('Item setup'!$F$8:$F$47,MATCH(B141,'Item setup'!$A$8:$A$47,0))))</x:f>
      </x:c>
    </x:row>
    <x:row r="142" ht="24" customHeight="1">
      <x:c r="A142" s="7"/>
      <x:c r="B142" s="5"/>
      <x:c r="C142" s="5"/>
      <x:c r="D142" s="5"/>
      <x:c r="E142" s="16"/>
      <x:c r="F142" s="16"/>
      <x:c r="G142" s="5"/>
      <x:c r="H142" s="15" t="str">
        <x:f>IF(B142="","",IF(COUNTIFS('Item setup'!$A$8:$A$47,B142)&lt;&gt;1,"n.a.",INDEX('Item setup'!$B$8:$B$47,MATCH(B142,'Item setup'!$A$8:$A$47,0))))</x:f>
      </x:c>
      <x:c r="I142" s="15" t="str">
        <x:f>IF(B142="","",IF(COUNTIFS('Item setup'!$A$8:$A$47,B142)&lt;&gt;1,"n.a.",INDEX('Item setup'!$E$8:$E$47,MATCH(B142,'Item setup'!$A$8:$A$47,0))))</x:f>
      </x:c>
      <x:c r="J142" s="17" t="str">
        <x:f>IF(B142="","",IF(COUNTIFS('Item setup'!$A$8:$A$47,B142)&lt;&gt;1,"n.a.",INDEX('Item setup'!$I$8:$I$47,MATCH(B142,'Item setup'!$A$8:$A$47,0))))</x:f>
      </x:c>
      <x:c r="K142" s="17" t="str">
        <x:f>IF(OR(A142="",B142="",NOT(ISNUMBER(F142))),"",IF(ISNUMBER(J142),F142*J142,"n.a."))</x:f>
      </x:c>
      <x:c r="L142" s="15" t="str">
        <x:f>IF(OR(B142="",NOT(ISNUMBER(E142))),"",IF(OR(D142="Routine",D142="QC",D142="Repeat"),IF(COUNTIFS('Item setup'!$A$8:$A$47,B142)&lt;&gt;1,"n.a.",IF(IF(D142="Routine",COUNTIFS('Item setup'!$A$8:$A$47,B142,'Item setup'!$J$8:$J$47,"&lt;&gt;"),IF(D142="QC",COUNTIFS('Item setup'!$A$8:$A$47,B142,'Item setup'!$K$8:$K$47,"&lt;&gt;"),COUNTIFS('Item setup'!$A$8:$A$47,B142,'Item setup'!$L$8:$L$47,"&lt;&gt;")))=0,"n.a.",E142*IF(D142="Routine",INDEX('Item setup'!$J$8:$J$47,MATCH(B142,'Item setup'!$A$8:$A$47,0)),IF(D142="QC",INDEX('Item setup'!$K$8:$K$47,MATCH(B142,'Item setup'!$A$8:$A$47,0)),INDEX('Item setup'!$L$8:$L$47,MATCH(B142,'Item setup'!$A$8:$A$47,0)))))),""))</x:f>
      </x:c>
      <x:c r="M142" s="15" t="str">
        <x:f>IF(AND(ISNUMBER(F142),ISNUMBER(L142)),F142-L142,"")</x:f>
      </x:c>
      <x:c r="N142" s="15" t="str">
        <x:f>IF(COUNTA(A142:G142)=0,"",IF(OR(A142="",B142="",C142="",D142="",NOT(ISNUMBER(F142))),"Complete entry",IF(OR(NOT(ISNUMBER(A142)),NOT(ISNUMBER(F142)),F142&lt;0),"Invalid date/quantity",IF(COUNTIFS('Item setup'!$A$8:$A$47,B142)&lt;&gt;1,"Check item ID",IF(COUNTIFS('Lot register'!$A$8:$A$107,B142,'Lot register'!$B$8:$B$107,C142)&lt;&gt;1,"Check lot ID",IF(OR(D142="Routine",D142="QC",D142="Repeat"),IF(OR(NOT(ISNUMBER(E142)),E142&lt;0),"Enter work count",IF(NOT(ISNUMBER(J142)),"Enter pack details","Recorded")),IF(NOT(ISNUMBER(J142)),"Enter pack details","Recorded")))))))</x:f>
      </x:c>
      <x:c r="O142" s="15" t="str">
        <x:f>IF(B142="","",IF(COUNTIFS('Item setup'!$A$8:$A$47,B142)&lt;&gt;1,"n.a.",INDEX('Item setup'!$F$8:$F$47,MATCH(B142,'Item setup'!$A$8:$A$47,0))))</x:f>
      </x:c>
    </x:row>
    <x:row r="143" ht="24" customHeight="1">
      <x:c r="A143" s="7"/>
      <x:c r="B143" s="5"/>
      <x:c r="C143" s="5"/>
      <x:c r="D143" s="5"/>
      <x:c r="E143" s="16"/>
      <x:c r="F143" s="16"/>
      <x:c r="G143" s="5"/>
      <x:c r="H143" s="15" t="str">
        <x:f>IF(B143="","",IF(COUNTIFS('Item setup'!$A$8:$A$47,B143)&lt;&gt;1,"n.a.",INDEX('Item setup'!$B$8:$B$47,MATCH(B143,'Item setup'!$A$8:$A$47,0))))</x:f>
      </x:c>
      <x:c r="I143" s="15" t="str">
        <x:f>IF(B143="","",IF(COUNTIFS('Item setup'!$A$8:$A$47,B143)&lt;&gt;1,"n.a.",INDEX('Item setup'!$E$8:$E$47,MATCH(B143,'Item setup'!$A$8:$A$47,0))))</x:f>
      </x:c>
      <x:c r="J143" s="17" t="str">
        <x:f>IF(B143="","",IF(COUNTIFS('Item setup'!$A$8:$A$47,B143)&lt;&gt;1,"n.a.",INDEX('Item setup'!$I$8:$I$47,MATCH(B143,'Item setup'!$A$8:$A$47,0))))</x:f>
      </x:c>
      <x:c r="K143" s="17" t="str">
        <x:f>IF(OR(A143="",B143="",NOT(ISNUMBER(F143))),"",IF(ISNUMBER(J143),F143*J143,"n.a."))</x:f>
      </x:c>
      <x:c r="L143" s="15" t="str">
        <x:f>IF(OR(B143="",NOT(ISNUMBER(E143))),"",IF(OR(D143="Routine",D143="QC",D143="Repeat"),IF(COUNTIFS('Item setup'!$A$8:$A$47,B143)&lt;&gt;1,"n.a.",IF(IF(D143="Routine",COUNTIFS('Item setup'!$A$8:$A$47,B143,'Item setup'!$J$8:$J$47,"&lt;&gt;"),IF(D143="QC",COUNTIFS('Item setup'!$A$8:$A$47,B143,'Item setup'!$K$8:$K$47,"&lt;&gt;"),COUNTIFS('Item setup'!$A$8:$A$47,B143,'Item setup'!$L$8:$L$47,"&lt;&gt;")))=0,"n.a.",E143*IF(D143="Routine",INDEX('Item setup'!$J$8:$J$47,MATCH(B143,'Item setup'!$A$8:$A$47,0)),IF(D143="QC",INDEX('Item setup'!$K$8:$K$47,MATCH(B143,'Item setup'!$A$8:$A$47,0)),INDEX('Item setup'!$L$8:$L$47,MATCH(B143,'Item setup'!$A$8:$A$47,0)))))),""))</x:f>
      </x:c>
      <x:c r="M143" s="15" t="str">
        <x:f>IF(AND(ISNUMBER(F143),ISNUMBER(L143)),F143-L143,"")</x:f>
      </x:c>
      <x:c r="N143" s="15" t="str">
        <x:f>IF(COUNTA(A143:G143)=0,"",IF(OR(A143="",B143="",C143="",D143="",NOT(ISNUMBER(F143))),"Complete entry",IF(OR(NOT(ISNUMBER(A143)),NOT(ISNUMBER(F143)),F143&lt;0),"Invalid date/quantity",IF(COUNTIFS('Item setup'!$A$8:$A$47,B143)&lt;&gt;1,"Check item ID",IF(COUNTIFS('Lot register'!$A$8:$A$107,B143,'Lot register'!$B$8:$B$107,C143)&lt;&gt;1,"Check lot ID",IF(OR(D143="Routine",D143="QC",D143="Repeat"),IF(OR(NOT(ISNUMBER(E143)),E143&lt;0),"Enter work count",IF(NOT(ISNUMBER(J143)),"Enter pack details","Recorded")),IF(NOT(ISNUMBER(J143)),"Enter pack details","Recorded")))))))</x:f>
      </x:c>
      <x:c r="O143" s="15" t="str">
        <x:f>IF(B143="","",IF(COUNTIFS('Item setup'!$A$8:$A$47,B143)&lt;&gt;1,"n.a.",INDEX('Item setup'!$F$8:$F$47,MATCH(B143,'Item setup'!$A$8:$A$47,0))))</x:f>
      </x:c>
    </x:row>
    <x:row r="144" ht="24" customHeight="1">
      <x:c r="A144" s="7"/>
      <x:c r="B144" s="5"/>
      <x:c r="C144" s="5"/>
      <x:c r="D144" s="5"/>
      <x:c r="E144" s="16"/>
      <x:c r="F144" s="16"/>
      <x:c r="G144" s="5"/>
      <x:c r="H144" s="15" t="str">
        <x:f>IF(B144="","",IF(COUNTIFS('Item setup'!$A$8:$A$47,B144)&lt;&gt;1,"n.a.",INDEX('Item setup'!$B$8:$B$47,MATCH(B144,'Item setup'!$A$8:$A$47,0))))</x:f>
      </x:c>
      <x:c r="I144" s="15" t="str">
        <x:f>IF(B144="","",IF(COUNTIFS('Item setup'!$A$8:$A$47,B144)&lt;&gt;1,"n.a.",INDEX('Item setup'!$E$8:$E$47,MATCH(B144,'Item setup'!$A$8:$A$47,0))))</x:f>
      </x:c>
      <x:c r="J144" s="17" t="str">
        <x:f>IF(B144="","",IF(COUNTIFS('Item setup'!$A$8:$A$47,B144)&lt;&gt;1,"n.a.",INDEX('Item setup'!$I$8:$I$47,MATCH(B144,'Item setup'!$A$8:$A$47,0))))</x:f>
      </x:c>
      <x:c r="K144" s="17" t="str">
        <x:f>IF(OR(A144="",B144="",NOT(ISNUMBER(F144))),"",IF(ISNUMBER(J144),F144*J144,"n.a."))</x:f>
      </x:c>
      <x:c r="L144" s="15" t="str">
        <x:f>IF(OR(B144="",NOT(ISNUMBER(E144))),"",IF(OR(D144="Routine",D144="QC",D144="Repeat"),IF(COUNTIFS('Item setup'!$A$8:$A$47,B144)&lt;&gt;1,"n.a.",IF(IF(D144="Routine",COUNTIFS('Item setup'!$A$8:$A$47,B144,'Item setup'!$J$8:$J$47,"&lt;&gt;"),IF(D144="QC",COUNTIFS('Item setup'!$A$8:$A$47,B144,'Item setup'!$K$8:$K$47,"&lt;&gt;"),COUNTIFS('Item setup'!$A$8:$A$47,B144,'Item setup'!$L$8:$L$47,"&lt;&gt;")))=0,"n.a.",E144*IF(D144="Routine",INDEX('Item setup'!$J$8:$J$47,MATCH(B144,'Item setup'!$A$8:$A$47,0)),IF(D144="QC",INDEX('Item setup'!$K$8:$K$47,MATCH(B144,'Item setup'!$A$8:$A$47,0)),INDEX('Item setup'!$L$8:$L$47,MATCH(B144,'Item setup'!$A$8:$A$47,0)))))),""))</x:f>
      </x:c>
      <x:c r="M144" s="15" t="str">
        <x:f>IF(AND(ISNUMBER(F144),ISNUMBER(L144)),F144-L144,"")</x:f>
      </x:c>
      <x:c r="N144" s="15" t="str">
        <x:f>IF(COUNTA(A144:G144)=0,"",IF(OR(A144="",B144="",C144="",D144="",NOT(ISNUMBER(F144))),"Complete entry",IF(OR(NOT(ISNUMBER(A144)),NOT(ISNUMBER(F144)),F144&lt;0),"Invalid date/quantity",IF(COUNTIFS('Item setup'!$A$8:$A$47,B144)&lt;&gt;1,"Check item ID",IF(COUNTIFS('Lot register'!$A$8:$A$107,B144,'Lot register'!$B$8:$B$107,C144)&lt;&gt;1,"Check lot ID",IF(OR(D144="Routine",D144="QC",D144="Repeat"),IF(OR(NOT(ISNUMBER(E144)),E144&lt;0),"Enter work count",IF(NOT(ISNUMBER(J144)),"Enter pack details","Recorded")),IF(NOT(ISNUMBER(J144)),"Enter pack details","Recorded")))))))</x:f>
      </x:c>
      <x:c r="O144" s="15" t="str">
        <x:f>IF(B144="","",IF(COUNTIFS('Item setup'!$A$8:$A$47,B144)&lt;&gt;1,"n.a.",INDEX('Item setup'!$F$8:$F$47,MATCH(B144,'Item setup'!$A$8:$A$47,0))))</x:f>
      </x:c>
    </x:row>
    <x:row r="145" ht="24" customHeight="1">
      <x:c r="A145" s="7"/>
      <x:c r="B145" s="5"/>
      <x:c r="C145" s="5"/>
      <x:c r="D145" s="5"/>
      <x:c r="E145" s="16"/>
      <x:c r="F145" s="16"/>
      <x:c r="G145" s="5"/>
      <x:c r="H145" s="15" t="str">
        <x:f>IF(B145="","",IF(COUNTIFS('Item setup'!$A$8:$A$47,B145)&lt;&gt;1,"n.a.",INDEX('Item setup'!$B$8:$B$47,MATCH(B145,'Item setup'!$A$8:$A$47,0))))</x:f>
      </x:c>
      <x:c r="I145" s="15" t="str">
        <x:f>IF(B145="","",IF(COUNTIFS('Item setup'!$A$8:$A$47,B145)&lt;&gt;1,"n.a.",INDEX('Item setup'!$E$8:$E$47,MATCH(B145,'Item setup'!$A$8:$A$47,0))))</x:f>
      </x:c>
      <x:c r="J145" s="17" t="str">
        <x:f>IF(B145="","",IF(COUNTIFS('Item setup'!$A$8:$A$47,B145)&lt;&gt;1,"n.a.",INDEX('Item setup'!$I$8:$I$47,MATCH(B145,'Item setup'!$A$8:$A$47,0))))</x:f>
      </x:c>
      <x:c r="K145" s="17" t="str">
        <x:f>IF(OR(A145="",B145="",NOT(ISNUMBER(F145))),"",IF(ISNUMBER(J145),F145*J145,"n.a."))</x:f>
      </x:c>
      <x:c r="L145" s="15" t="str">
        <x:f>IF(OR(B145="",NOT(ISNUMBER(E145))),"",IF(OR(D145="Routine",D145="QC",D145="Repeat"),IF(COUNTIFS('Item setup'!$A$8:$A$47,B145)&lt;&gt;1,"n.a.",IF(IF(D145="Routine",COUNTIFS('Item setup'!$A$8:$A$47,B145,'Item setup'!$J$8:$J$47,"&lt;&gt;"),IF(D145="QC",COUNTIFS('Item setup'!$A$8:$A$47,B145,'Item setup'!$K$8:$K$47,"&lt;&gt;"),COUNTIFS('Item setup'!$A$8:$A$47,B145,'Item setup'!$L$8:$L$47,"&lt;&gt;")))=0,"n.a.",E145*IF(D145="Routine",INDEX('Item setup'!$J$8:$J$47,MATCH(B145,'Item setup'!$A$8:$A$47,0)),IF(D145="QC",INDEX('Item setup'!$K$8:$K$47,MATCH(B145,'Item setup'!$A$8:$A$47,0)),INDEX('Item setup'!$L$8:$L$47,MATCH(B145,'Item setup'!$A$8:$A$47,0)))))),""))</x:f>
      </x:c>
      <x:c r="M145" s="15" t="str">
        <x:f>IF(AND(ISNUMBER(F145),ISNUMBER(L145)),F145-L145,"")</x:f>
      </x:c>
      <x:c r="N145" s="15" t="str">
        <x:f>IF(COUNTA(A145:G145)=0,"",IF(OR(A145="",B145="",C145="",D145="",NOT(ISNUMBER(F145))),"Complete entry",IF(OR(NOT(ISNUMBER(A145)),NOT(ISNUMBER(F145)),F145&lt;0),"Invalid date/quantity",IF(COUNTIFS('Item setup'!$A$8:$A$47,B145)&lt;&gt;1,"Check item ID",IF(COUNTIFS('Lot register'!$A$8:$A$107,B145,'Lot register'!$B$8:$B$107,C145)&lt;&gt;1,"Check lot ID",IF(OR(D145="Routine",D145="QC",D145="Repeat"),IF(OR(NOT(ISNUMBER(E145)),E145&lt;0),"Enter work count",IF(NOT(ISNUMBER(J145)),"Enter pack details","Recorded")),IF(NOT(ISNUMBER(J145)),"Enter pack details","Recorded")))))))</x:f>
      </x:c>
      <x:c r="O145" s="15" t="str">
        <x:f>IF(B145="","",IF(COUNTIFS('Item setup'!$A$8:$A$47,B145)&lt;&gt;1,"n.a.",INDEX('Item setup'!$F$8:$F$47,MATCH(B145,'Item setup'!$A$8:$A$47,0))))</x:f>
      </x:c>
    </x:row>
    <x:row r="146" ht="24" customHeight="1">
      <x:c r="A146" s="7"/>
      <x:c r="B146" s="5"/>
      <x:c r="C146" s="5"/>
      <x:c r="D146" s="5"/>
      <x:c r="E146" s="16"/>
      <x:c r="F146" s="16"/>
      <x:c r="G146" s="5"/>
      <x:c r="H146" s="15" t="str">
        <x:f>IF(B146="","",IF(COUNTIFS('Item setup'!$A$8:$A$47,B146)&lt;&gt;1,"n.a.",INDEX('Item setup'!$B$8:$B$47,MATCH(B146,'Item setup'!$A$8:$A$47,0))))</x:f>
      </x:c>
      <x:c r="I146" s="15" t="str">
        <x:f>IF(B146="","",IF(COUNTIFS('Item setup'!$A$8:$A$47,B146)&lt;&gt;1,"n.a.",INDEX('Item setup'!$E$8:$E$47,MATCH(B146,'Item setup'!$A$8:$A$47,0))))</x:f>
      </x:c>
      <x:c r="J146" s="17" t="str">
        <x:f>IF(B146="","",IF(COUNTIFS('Item setup'!$A$8:$A$47,B146)&lt;&gt;1,"n.a.",INDEX('Item setup'!$I$8:$I$47,MATCH(B146,'Item setup'!$A$8:$A$47,0))))</x:f>
      </x:c>
      <x:c r="K146" s="17" t="str">
        <x:f>IF(OR(A146="",B146="",NOT(ISNUMBER(F146))),"",IF(ISNUMBER(J146),F146*J146,"n.a."))</x:f>
      </x:c>
      <x:c r="L146" s="15" t="str">
        <x:f>IF(OR(B146="",NOT(ISNUMBER(E146))),"",IF(OR(D146="Routine",D146="QC",D146="Repeat"),IF(COUNTIFS('Item setup'!$A$8:$A$47,B146)&lt;&gt;1,"n.a.",IF(IF(D146="Routine",COUNTIFS('Item setup'!$A$8:$A$47,B146,'Item setup'!$J$8:$J$47,"&lt;&gt;"),IF(D146="QC",COUNTIFS('Item setup'!$A$8:$A$47,B146,'Item setup'!$K$8:$K$47,"&lt;&gt;"),COUNTIFS('Item setup'!$A$8:$A$47,B146,'Item setup'!$L$8:$L$47,"&lt;&gt;")))=0,"n.a.",E146*IF(D146="Routine",INDEX('Item setup'!$J$8:$J$47,MATCH(B146,'Item setup'!$A$8:$A$47,0)),IF(D146="QC",INDEX('Item setup'!$K$8:$K$47,MATCH(B146,'Item setup'!$A$8:$A$47,0)),INDEX('Item setup'!$L$8:$L$47,MATCH(B146,'Item setup'!$A$8:$A$47,0)))))),""))</x:f>
      </x:c>
      <x:c r="M146" s="15" t="str">
        <x:f>IF(AND(ISNUMBER(F146),ISNUMBER(L146)),F146-L146,"")</x:f>
      </x:c>
      <x:c r="N146" s="15" t="str">
        <x:f>IF(COUNTA(A146:G146)=0,"",IF(OR(A146="",B146="",C146="",D146="",NOT(ISNUMBER(F146))),"Complete entry",IF(OR(NOT(ISNUMBER(A146)),NOT(ISNUMBER(F146)),F146&lt;0),"Invalid date/quantity",IF(COUNTIFS('Item setup'!$A$8:$A$47,B146)&lt;&gt;1,"Check item ID",IF(COUNTIFS('Lot register'!$A$8:$A$107,B146,'Lot register'!$B$8:$B$107,C146)&lt;&gt;1,"Check lot ID",IF(OR(D146="Routine",D146="QC",D146="Repeat"),IF(OR(NOT(ISNUMBER(E146)),E146&lt;0),"Enter work count",IF(NOT(ISNUMBER(J146)),"Enter pack details","Recorded")),IF(NOT(ISNUMBER(J146)),"Enter pack details","Recorded")))))))</x:f>
      </x:c>
      <x:c r="O146" s="15" t="str">
        <x:f>IF(B146="","",IF(COUNTIFS('Item setup'!$A$8:$A$47,B146)&lt;&gt;1,"n.a.",INDEX('Item setup'!$F$8:$F$47,MATCH(B146,'Item setup'!$A$8:$A$47,0))))</x:f>
      </x:c>
    </x:row>
    <x:row r="147" ht="24" customHeight="1">
      <x:c r="A147" s="7"/>
      <x:c r="B147" s="5"/>
      <x:c r="C147" s="5"/>
      <x:c r="D147" s="5"/>
      <x:c r="E147" s="16"/>
      <x:c r="F147" s="16"/>
      <x:c r="G147" s="5"/>
      <x:c r="H147" s="15" t="str">
        <x:f>IF(B147="","",IF(COUNTIFS('Item setup'!$A$8:$A$47,B147)&lt;&gt;1,"n.a.",INDEX('Item setup'!$B$8:$B$47,MATCH(B147,'Item setup'!$A$8:$A$47,0))))</x:f>
      </x:c>
      <x:c r="I147" s="15" t="str">
        <x:f>IF(B147="","",IF(COUNTIFS('Item setup'!$A$8:$A$47,B147)&lt;&gt;1,"n.a.",INDEX('Item setup'!$E$8:$E$47,MATCH(B147,'Item setup'!$A$8:$A$47,0))))</x:f>
      </x:c>
      <x:c r="J147" s="17" t="str">
        <x:f>IF(B147="","",IF(COUNTIFS('Item setup'!$A$8:$A$47,B147)&lt;&gt;1,"n.a.",INDEX('Item setup'!$I$8:$I$47,MATCH(B147,'Item setup'!$A$8:$A$47,0))))</x:f>
      </x:c>
      <x:c r="K147" s="17" t="str">
        <x:f>IF(OR(A147="",B147="",NOT(ISNUMBER(F147))),"",IF(ISNUMBER(J147),F147*J147,"n.a."))</x:f>
      </x:c>
      <x:c r="L147" s="15" t="str">
        <x:f>IF(OR(B147="",NOT(ISNUMBER(E147))),"",IF(OR(D147="Routine",D147="QC",D147="Repeat"),IF(COUNTIFS('Item setup'!$A$8:$A$47,B147)&lt;&gt;1,"n.a.",IF(IF(D147="Routine",COUNTIFS('Item setup'!$A$8:$A$47,B147,'Item setup'!$J$8:$J$47,"&lt;&gt;"),IF(D147="QC",COUNTIFS('Item setup'!$A$8:$A$47,B147,'Item setup'!$K$8:$K$47,"&lt;&gt;"),COUNTIFS('Item setup'!$A$8:$A$47,B147,'Item setup'!$L$8:$L$47,"&lt;&gt;")))=0,"n.a.",E147*IF(D147="Routine",INDEX('Item setup'!$J$8:$J$47,MATCH(B147,'Item setup'!$A$8:$A$47,0)),IF(D147="QC",INDEX('Item setup'!$K$8:$K$47,MATCH(B147,'Item setup'!$A$8:$A$47,0)),INDEX('Item setup'!$L$8:$L$47,MATCH(B147,'Item setup'!$A$8:$A$47,0)))))),""))</x:f>
      </x:c>
      <x:c r="M147" s="15" t="str">
        <x:f>IF(AND(ISNUMBER(F147),ISNUMBER(L147)),F147-L147,"")</x:f>
      </x:c>
      <x:c r="N147" s="15" t="str">
        <x:f>IF(COUNTA(A147:G147)=0,"",IF(OR(A147="",B147="",C147="",D147="",NOT(ISNUMBER(F147))),"Complete entry",IF(OR(NOT(ISNUMBER(A147)),NOT(ISNUMBER(F147)),F147&lt;0),"Invalid date/quantity",IF(COUNTIFS('Item setup'!$A$8:$A$47,B147)&lt;&gt;1,"Check item ID",IF(COUNTIFS('Lot register'!$A$8:$A$107,B147,'Lot register'!$B$8:$B$107,C147)&lt;&gt;1,"Check lot ID",IF(OR(D147="Routine",D147="QC",D147="Repeat"),IF(OR(NOT(ISNUMBER(E147)),E147&lt;0),"Enter work count",IF(NOT(ISNUMBER(J147)),"Enter pack details","Recorded")),IF(NOT(ISNUMBER(J147)),"Enter pack details","Recorded")))))))</x:f>
      </x:c>
      <x:c r="O147" s="15" t="str">
        <x:f>IF(B147="","",IF(COUNTIFS('Item setup'!$A$8:$A$47,B147)&lt;&gt;1,"n.a.",INDEX('Item setup'!$F$8:$F$47,MATCH(B147,'Item setup'!$A$8:$A$47,0))))</x:f>
      </x:c>
    </x:row>
    <x:row r="148" ht="24" customHeight="1">
      <x:c r="A148" s="7"/>
      <x:c r="B148" s="5"/>
      <x:c r="C148" s="5"/>
      <x:c r="D148" s="5"/>
      <x:c r="E148" s="16"/>
      <x:c r="F148" s="16"/>
      <x:c r="G148" s="5"/>
      <x:c r="H148" s="15" t="str">
        <x:f>IF(B148="","",IF(COUNTIFS('Item setup'!$A$8:$A$47,B148)&lt;&gt;1,"n.a.",INDEX('Item setup'!$B$8:$B$47,MATCH(B148,'Item setup'!$A$8:$A$47,0))))</x:f>
      </x:c>
      <x:c r="I148" s="15" t="str">
        <x:f>IF(B148="","",IF(COUNTIFS('Item setup'!$A$8:$A$47,B148)&lt;&gt;1,"n.a.",INDEX('Item setup'!$E$8:$E$47,MATCH(B148,'Item setup'!$A$8:$A$47,0))))</x:f>
      </x:c>
      <x:c r="J148" s="17" t="str">
        <x:f>IF(B148="","",IF(COUNTIFS('Item setup'!$A$8:$A$47,B148)&lt;&gt;1,"n.a.",INDEX('Item setup'!$I$8:$I$47,MATCH(B148,'Item setup'!$A$8:$A$47,0))))</x:f>
      </x:c>
      <x:c r="K148" s="17" t="str">
        <x:f>IF(OR(A148="",B148="",NOT(ISNUMBER(F148))),"",IF(ISNUMBER(J148),F148*J148,"n.a."))</x:f>
      </x:c>
      <x:c r="L148" s="15" t="str">
        <x:f>IF(OR(B148="",NOT(ISNUMBER(E148))),"",IF(OR(D148="Routine",D148="QC",D148="Repeat"),IF(COUNTIFS('Item setup'!$A$8:$A$47,B148)&lt;&gt;1,"n.a.",IF(IF(D148="Routine",COUNTIFS('Item setup'!$A$8:$A$47,B148,'Item setup'!$J$8:$J$47,"&lt;&gt;"),IF(D148="QC",COUNTIFS('Item setup'!$A$8:$A$47,B148,'Item setup'!$K$8:$K$47,"&lt;&gt;"),COUNTIFS('Item setup'!$A$8:$A$47,B148,'Item setup'!$L$8:$L$47,"&lt;&gt;")))=0,"n.a.",E148*IF(D148="Routine",INDEX('Item setup'!$J$8:$J$47,MATCH(B148,'Item setup'!$A$8:$A$47,0)),IF(D148="QC",INDEX('Item setup'!$K$8:$K$47,MATCH(B148,'Item setup'!$A$8:$A$47,0)),INDEX('Item setup'!$L$8:$L$47,MATCH(B148,'Item setup'!$A$8:$A$47,0)))))),""))</x:f>
      </x:c>
      <x:c r="M148" s="15" t="str">
        <x:f>IF(AND(ISNUMBER(F148),ISNUMBER(L148)),F148-L148,"")</x:f>
      </x:c>
      <x:c r="N148" s="15" t="str">
        <x:f>IF(COUNTA(A148:G148)=0,"",IF(OR(A148="",B148="",C148="",D148="",NOT(ISNUMBER(F148))),"Complete entry",IF(OR(NOT(ISNUMBER(A148)),NOT(ISNUMBER(F148)),F148&lt;0),"Invalid date/quantity",IF(COUNTIFS('Item setup'!$A$8:$A$47,B148)&lt;&gt;1,"Check item ID",IF(COUNTIFS('Lot register'!$A$8:$A$107,B148,'Lot register'!$B$8:$B$107,C148)&lt;&gt;1,"Check lot ID",IF(OR(D148="Routine",D148="QC",D148="Repeat"),IF(OR(NOT(ISNUMBER(E148)),E148&lt;0),"Enter work count",IF(NOT(ISNUMBER(J148)),"Enter pack details","Recorded")),IF(NOT(ISNUMBER(J148)),"Enter pack details","Recorded")))))))</x:f>
      </x:c>
      <x:c r="O148" s="15" t="str">
        <x:f>IF(B148="","",IF(COUNTIFS('Item setup'!$A$8:$A$47,B148)&lt;&gt;1,"n.a.",INDEX('Item setup'!$F$8:$F$47,MATCH(B148,'Item setup'!$A$8:$A$47,0))))</x:f>
      </x:c>
    </x:row>
    <x:row r="149" ht="24" customHeight="1">
      <x:c r="A149" s="7"/>
      <x:c r="B149" s="5"/>
      <x:c r="C149" s="5"/>
      <x:c r="D149" s="5"/>
      <x:c r="E149" s="16"/>
      <x:c r="F149" s="16"/>
      <x:c r="G149" s="5"/>
      <x:c r="H149" s="15" t="str">
        <x:f>IF(B149="","",IF(COUNTIFS('Item setup'!$A$8:$A$47,B149)&lt;&gt;1,"n.a.",INDEX('Item setup'!$B$8:$B$47,MATCH(B149,'Item setup'!$A$8:$A$47,0))))</x:f>
      </x:c>
      <x:c r="I149" s="15" t="str">
        <x:f>IF(B149="","",IF(COUNTIFS('Item setup'!$A$8:$A$47,B149)&lt;&gt;1,"n.a.",INDEX('Item setup'!$E$8:$E$47,MATCH(B149,'Item setup'!$A$8:$A$47,0))))</x:f>
      </x:c>
      <x:c r="J149" s="17" t="str">
        <x:f>IF(B149="","",IF(COUNTIFS('Item setup'!$A$8:$A$47,B149)&lt;&gt;1,"n.a.",INDEX('Item setup'!$I$8:$I$47,MATCH(B149,'Item setup'!$A$8:$A$47,0))))</x:f>
      </x:c>
      <x:c r="K149" s="17" t="str">
        <x:f>IF(OR(A149="",B149="",NOT(ISNUMBER(F149))),"",IF(ISNUMBER(J149),F149*J149,"n.a."))</x:f>
      </x:c>
      <x:c r="L149" s="15" t="str">
        <x:f>IF(OR(B149="",NOT(ISNUMBER(E149))),"",IF(OR(D149="Routine",D149="QC",D149="Repeat"),IF(COUNTIFS('Item setup'!$A$8:$A$47,B149)&lt;&gt;1,"n.a.",IF(IF(D149="Routine",COUNTIFS('Item setup'!$A$8:$A$47,B149,'Item setup'!$J$8:$J$47,"&lt;&gt;"),IF(D149="QC",COUNTIFS('Item setup'!$A$8:$A$47,B149,'Item setup'!$K$8:$K$47,"&lt;&gt;"),COUNTIFS('Item setup'!$A$8:$A$47,B149,'Item setup'!$L$8:$L$47,"&lt;&gt;")))=0,"n.a.",E149*IF(D149="Routine",INDEX('Item setup'!$J$8:$J$47,MATCH(B149,'Item setup'!$A$8:$A$47,0)),IF(D149="QC",INDEX('Item setup'!$K$8:$K$47,MATCH(B149,'Item setup'!$A$8:$A$47,0)),INDEX('Item setup'!$L$8:$L$47,MATCH(B149,'Item setup'!$A$8:$A$47,0)))))),""))</x:f>
      </x:c>
      <x:c r="M149" s="15" t="str">
        <x:f>IF(AND(ISNUMBER(F149),ISNUMBER(L149)),F149-L149,"")</x:f>
      </x:c>
      <x:c r="N149" s="15" t="str">
        <x:f>IF(COUNTA(A149:G149)=0,"",IF(OR(A149="",B149="",C149="",D149="",NOT(ISNUMBER(F149))),"Complete entry",IF(OR(NOT(ISNUMBER(A149)),NOT(ISNUMBER(F149)),F149&lt;0),"Invalid date/quantity",IF(COUNTIFS('Item setup'!$A$8:$A$47,B149)&lt;&gt;1,"Check item ID",IF(COUNTIFS('Lot register'!$A$8:$A$107,B149,'Lot register'!$B$8:$B$107,C149)&lt;&gt;1,"Check lot ID",IF(OR(D149="Routine",D149="QC",D149="Repeat"),IF(OR(NOT(ISNUMBER(E149)),E149&lt;0),"Enter work count",IF(NOT(ISNUMBER(J149)),"Enter pack details","Recorded")),IF(NOT(ISNUMBER(J149)),"Enter pack details","Recorded")))))))</x:f>
      </x:c>
      <x:c r="O149" s="15" t="str">
        <x:f>IF(B149="","",IF(COUNTIFS('Item setup'!$A$8:$A$47,B149)&lt;&gt;1,"n.a.",INDEX('Item setup'!$F$8:$F$47,MATCH(B149,'Item setup'!$A$8:$A$47,0))))</x:f>
      </x:c>
    </x:row>
    <x:row r="150" ht="24" customHeight="1">
      <x:c r="A150" s="7"/>
      <x:c r="B150" s="5"/>
      <x:c r="C150" s="5"/>
      <x:c r="D150" s="5"/>
      <x:c r="E150" s="16"/>
      <x:c r="F150" s="16"/>
      <x:c r="G150" s="5"/>
      <x:c r="H150" s="15" t="str">
        <x:f>IF(B150="","",IF(COUNTIFS('Item setup'!$A$8:$A$47,B150)&lt;&gt;1,"n.a.",INDEX('Item setup'!$B$8:$B$47,MATCH(B150,'Item setup'!$A$8:$A$47,0))))</x:f>
      </x:c>
      <x:c r="I150" s="15" t="str">
        <x:f>IF(B150="","",IF(COUNTIFS('Item setup'!$A$8:$A$47,B150)&lt;&gt;1,"n.a.",INDEX('Item setup'!$E$8:$E$47,MATCH(B150,'Item setup'!$A$8:$A$47,0))))</x:f>
      </x:c>
      <x:c r="J150" s="17" t="str">
        <x:f>IF(B150="","",IF(COUNTIFS('Item setup'!$A$8:$A$47,B150)&lt;&gt;1,"n.a.",INDEX('Item setup'!$I$8:$I$47,MATCH(B150,'Item setup'!$A$8:$A$47,0))))</x:f>
      </x:c>
      <x:c r="K150" s="17" t="str">
        <x:f>IF(OR(A150="",B150="",NOT(ISNUMBER(F150))),"",IF(ISNUMBER(J150),F150*J150,"n.a."))</x:f>
      </x:c>
      <x:c r="L150" s="15" t="str">
        <x:f>IF(OR(B150="",NOT(ISNUMBER(E150))),"",IF(OR(D150="Routine",D150="QC",D150="Repeat"),IF(COUNTIFS('Item setup'!$A$8:$A$47,B150)&lt;&gt;1,"n.a.",IF(IF(D150="Routine",COUNTIFS('Item setup'!$A$8:$A$47,B150,'Item setup'!$J$8:$J$47,"&lt;&gt;"),IF(D150="QC",COUNTIFS('Item setup'!$A$8:$A$47,B150,'Item setup'!$K$8:$K$47,"&lt;&gt;"),COUNTIFS('Item setup'!$A$8:$A$47,B150,'Item setup'!$L$8:$L$47,"&lt;&gt;")))=0,"n.a.",E150*IF(D150="Routine",INDEX('Item setup'!$J$8:$J$47,MATCH(B150,'Item setup'!$A$8:$A$47,0)),IF(D150="QC",INDEX('Item setup'!$K$8:$K$47,MATCH(B150,'Item setup'!$A$8:$A$47,0)),INDEX('Item setup'!$L$8:$L$47,MATCH(B150,'Item setup'!$A$8:$A$47,0)))))),""))</x:f>
      </x:c>
      <x:c r="M150" s="15" t="str">
        <x:f>IF(AND(ISNUMBER(F150),ISNUMBER(L150)),F150-L150,"")</x:f>
      </x:c>
      <x:c r="N150" s="15" t="str">
        <x:f>IF(COUNTA(A150:G150)=0,"",IF(OR(A150="",B150="",C150="",D150="",NOT(ISNUMBER(F150))),"Complete entry",IF(OR(NOT(ISNUMBER(A150)),NOT(ISNUMBER(F150)),F150&lt;0),"Invalid date/quantity",IF(COUNTIFS('Item setup'!$A$8:$A$47,B150)&lt;&gt;1,"Check item ID",IF(COUNTIFS('Lot register'!$A$8:$A$107,B150,'Lot register'!$B$8:$B$107,C150)&lt;&gt;1,"Check lot ID",IF(OR(D150="Routine",D150="QC",D150="Repeat"),IF(OR(NOT(ISNUMBER(E150)),E150&lt;0),"Enter work count",IF(NOT(ISNUMBER(J150)),"Enter pack details","Recorded")),IF(NOT(ISNUMBER(J150)),"Enter pack details","Recorded")))))))</x:f>
      </x:c>
      <x:c r="O150" s="15" t="str">
        <x:f>IF(B150="","",IF(COUNTIFS('Item setup'!$A$8:$A$47,B150)&lt;&gt;1,"n.a.",INDEX('Item setup'!$F$8:$F$47,MATCH(B150,'Item setup'!$A$8:$A$47,0))))</x:f>
      </x:c>
    </x:row>
    <x:row r="151" ht="24" customHeight="1">
      <x:c r="A151" s="7"/>
      <x:c r="B151" s="5"/>
      <x:c r="C151" s="5"/>
      <x:c r="D151" s="5"/>
      <x:c r="E151" s="16"/>
      <x:c r="F151" s="16"/>
      <x:c r="G151" s="5"/>
      <x:c r="H151" s="15" t="str">
        <x:f>IF(B151="","",IF(COUNTIFS('Item setup'!$A$8:$A$47,B151)&lt;&gt;1,"n.a.",INDEX('Item setup'!$B$8:$B$47,MATCH(B151,'Item setup'!$A$8:$A$47,0))))</x:f>
      </x:c>
      <x:c r="I151" s="15" t="str">
        <x:f>IF(B151="","",IF(COUNTIFS('Item setup'!$A$8:$A$47,B151)&lt;&gt;1,"n.a.",INDEX('Item setup'!$E$8:$E$47,MATCH(B151,'Item setup'!$A$8:$A$47,0))))</x:f>
      </x:c>
      <x:c r="J151" s="17" t="str">
        <x:f>IF(B151="","",IF(COUNTIFS('Item setup'!$A$8:$A$47,B151)&lt;&gt;1,"n.a.",INDEX('Item setup'!$I$8:$I$47,MATCH(B151,'Item setup'!$A$8:$A$47,0))))</x:f>
      </x:c>
      <x:c r="K151" s="17" t="str">
        <x:f>IF(OR(A151="",B151="",NOT(ISNUMBER(F151))),"",IF(ISNUMBER(J151),F151*J151,"n.a."))</x:f>
      </x:c>
      <x:c r="L151" s="15" t="str">
        <x:f>IF(OR(B151="",NOT(ISNUMBER(E151))),"",IF(OR(D151="Routine",D151="QC",D151="Repeat"),IF(COUNTIFS('Item setup'!$A$8:$A$47,B151)&lt;&gt;1,"n.a.",IF(IF(D151="Routine",COUNTIFS('Item setup'!$A$8:$A$47,B151,'Item setup'!$J$8:$J$47,"&lt;&gt;"),IF(D151="QC",COUNTIFS('Item setup'!$A$8:$A$47,B151,'Item setup'!$K$8:$K$47,"&lt;&gt;"),COUNTIFS('Item setup'!$A$8:$A$47,B151,'Item setup'!$L$8:$L$47,"&lt;&gt;")))=0,"n.a.",E151*IF(D151="Routine",INDEX('Item setup'!$J$8:$J$47,MATCH(B151,'Item setup'!$A$8:$A$47,0)),IF(D151="QC",INDEX('Item setup'!$K$8:$K$47,MATCH(B151,'Item setup'!$A$8:$A$47,0)),INDEX('Item setup'!$L$8:$L$47,MATCH(B151,'Item setup'!$A$8:$A$47,0)))))),""))</x:f>
      </x:c>
      <x:c r="M151" s="15" t="str">
        <x:f>IF(AND(ISNUMBER(F151),ISNUMBER(L151)),F151-L151,"")</x:f>
      </x:c>
      <x:c r="N151" s="15" t="str">
        <x:f>IF(COUNTA(A151:G151)=0,"",IF(OR(A151="",B151="",C151="",D151="",NOT(ISNUMBER(F151))),"Complete entry",IF(OR(NOT(ISNUMBER(A151)),NOT(ISNUMBER(F151)),F151&lt;0),"Invalid date/quantity",IF(COUNTIFS('Item setup'!$A$8:$A$47,B151)&lt;&gt;1,"Check item ID",IF(COUNTIFS('Lot register'!$A$8:$A$107,B151,'Lot register'!$B$8:$B$107,C151)&lt;&gt;1,"Check lot ID",IF(OR(D151="Routine",D151="QC",D151="Repeat"),IF(OR(NOT(ISNUMBER(E151)),E151&lt;0),"Enter work count",IF(NOT(ISNUMBER(J151)),"Enter pack details","Recorded")),IF(NOT(ISNUMBER(J151)),"Enter pack details","Recorded")))))))</x:f>
      </x:c>
      <x:c r="O151" s="15" t="str">
        <x:f>IF(B151="","",IF(COUNTIFS('Item setup'!$A$8:$A$47,B151)&lt;&gt;1,"n.a.",INDEX('Item setup'!$F$8:$F$47,MATCH(B151,'Item setup'!$A$8:$A$47,0))))</x:f>
      </x:c>
    </x:row>
    <x:row r="152" ht="24" customHeight="1">
      <x:c r="A152" s="7"/>
      <x:c r="B152" s="5"/>
      <x:c r="C152" s="5"/>
      <x:c r="D152" s="5"/>
      <x:c r="E152" s="16"/>
      <x:c r="F152" s="16"/>
      <x:c r="G152" s="5"/>
      <x:c r="H152" s="15" t="str">
        <x:f>IF(B152="","",IF(COUNTIFS('Item setup'!$A$8:$A$47,B152)&lt;&gt;1,"n.a.",INDEX('Item setup'!$B$8:$B$47,MATCH(B152,'Item setup'!$A$8:$A$47,0))))</x:f>
      </x:c>
      <x:c r="I152" s="15" t="str">
        <x:f>IF(B152="","",IF(COUNTIFS('Item setup'!$A$8:$A$47,B152)&lt;&gt;1,"n.a.",INDEX('Item setup'!$E$8:$E$47,MATCH(B152,'Item setup'!$A$8:$A$47,0))))</x:f>
      </x:c>
      <x:c r="J152" s="17" t="str">
        <x:f>IF(B152="","",IF(COUNTIFS('Item setup'!$A$8:$A$47,B152)&lt;&gt;1,"n.a.",INDEX('Item setup'!$I$8:$I$47,MATCH(B152,'Item setup'!$A$8:$A$47,0))))</x:f>
      </x:c>
      <x:c r="K152" s="17" t="str">
        <x:f>IF(OR(A152="",B152="",NOT(ISNUMBER(F152))),"",IF(ISNUMBER(J152),F152*J152,"n.a."))</x:f>
      </x:c>
      <x:c r="L152" s="15" t="str">
        <x:f>IF(OR(B152="",NOT(ISNUMBER(E152))),"",IF(OR(D152="Routine",D152="QC",D152="Repeat"),IF(COUNTIFS('Item setup'!$A$8:$A$47,B152)&lt;&gt;1,"n.a.",IF(IF(D152="Routine",COUNTIFS('Item setup'!$A$8:$A$47,B152,'Item setup'!$J$8:$J$47,"&lt;&gt;"),IF(D152="QC",COUNTIFS('Item setup'!$A$8:$A$47,B152,'Item setup'!$K$8:$K$47,"&lt;&gt;"),COUNTIFS('Item setup'!$A$8:$A$47,B152,'Item setup'!$L$8:$L$47,"&lt;&gt;")))=0,"n.a.",E152*IF(D152="Routine",INDEX('Item setup'!$J$8:$J$47,MATCH(B152,'Item setup'!$A$8:$A$47,0)),IF(D152="QC",INDEX('Item setup'!$K$8:$K$47,MATCH(B152,'Item setup'!$A$8:$A$47,0)),INDEX('Item setup'!$L$8:$L$47,MATCH(B152,'Item setup'!$A$8:$A$47,0)))))),""))</x:f>
      </x:c>
      <x:c r="M152" s="15" t="str">
        <x:f>IF(AND(ISNUMBER(F152),ISNUMBER(L152)),F152-L152,"")</x:f>
      </x:c>
      <x:c r="N152" s="15" t="str">
        <x:f>IF(COUNTA(A152:G152)=0,"",IF(OR(A152="",B152="",C152="",D152="",NOT(ISNUMBER(F152))),"Complete entry",IF(OR(NOT(ISNUMBER(A152)),NOT(ISNUMBER(F152)),F152&lt;0),"Invalid date/quantity",IF(COUNTIFS('Item setup'!$A$8:$A$47,B152)&lt;&gt;1,"Check item ID",IF(COUNTIFS('Lot register'!$A$8:$A$107,B152,'Lot register'!$B$8:$B$107,C152)&lt;&gt;1,"Check lot ID",IF(OR(D152="Routine",D152="QC",D152="Repeat"),IF(OR(NOT(ISNUMBER(E152)),E152&lt;0),"Enter work count",IF(NOT(ISNUMBER(J152)),"Enter pack details","Recorded")),IF(NOT(ISNUMBER(J152)),"Enter pack details","Recorded")))))))</x:f>
      </x:c>
      <x:c r="O152" s="15" t="str">
        <x:f>IF(B152="","",IF(COUNTIFS('Item setup'!$A$8:$A$47,B152)&lt;&gt;1,"n.a.",INDEX('Item setup'!$F$8:$F$47,MATCH(B152,'Item setup'!$A$8:$A$47,0))))</x:f>
      </x:c>
    </x:row>
    <x:row r="153" ht="24" customHeight="1">
      <x:c r="A153" s="7"/>
      <x:c r="B153" s="5"/>
      <x:c r="C153" s="5"/>
      <x:c r="D153" s="5"/>
      <x:c r="E153" s="16"/>
      <x:c r="F153" s="16"/>
      <x:c r="G153" s="5"/>
      <x:c r="H153" s="15" t="str">
        <x:f>IF(B153="","",IF(COUNTIFS('Item setup'!$A$8:$A$47,B153)&lt;&gt;1,"n.a.",INDEX('Item setup'!$B$8:$B$47,MATCH(B153,'Item setup'!$A$8:$A$47,0))))</x:f>
      </x:c>
      <x:c r="I153" s="15" t="str">
        <x:f>IF(B153="","",IF(COUNTIFS('Item setup'!$A$8:$A$47,B153)&lt;&gt;1,"n.a.",INDEX('Item setup'!$E$8:$E$47,MATCH(B153,'Item setup'!$A$8:$A$47,0))))</x:f>
      </x:c>
      <x:c r="J153" s="17" t="str">
        <x:f>IF(B153="","",IF(COUNTIFS('Item setup'!$A$8:$A$47,B153)&lt;&gt;1,"n.a.",INDEX('Item setup'!$I$8:$I$47,MATCH(B153,'Item setup'!$A$8:$A$47,0))))</x:f>
      </x:c>
      <x:c r="K153" s="17" t="str">
        <x:f>IF(OR(A153="",B153="",NOT(ISNUMBER(F153))),"",IF(ISNUMBER(J153),F153*J153,"n.a."))</x:f>
      </x:c>
      <x:c r="L153" s="15" t="str">
        <x:f>IF(OR(B153="",NOT(ISNUMBER(E153))),"",IF(OR(D153="Routine",D153="QC",D153="Repeat"),IF(COUNTIFS('Item setup'!$A$8:$A$47,B153)&lt;&gt;1,"n.a.",IF(IF(D153="Routine",COUNTIFS('Item setup'!$A$8:$A$47,B153,'Item setup'!$J$8:$J$47,"&lt;&gt;"),IF(D153="QC",COUNTIFS('Item setup'!$A$8:$A$47,B153,'Item setup'!$K$8:$K$47,"&lt;&gt;"),COUNTIFS('Item setup'!$A$8:$A$47,B153,'Item setup'!$L$8:$L$47,"&lt;&gt;")))=0,"n.a.",E153*IF(D153="Routine",INDEX('Item setup'!$J$8:$J$47,MATCH(B153,'Item setup'!$A$8:$A$47,0)),IF(D153="QC",INDEX('Item setup'!$K$8:$K$47,MATCH(B153,'Item setup'!$A$8:$A$47,0)),INDEX('Item setup'!$L$8:$L$47,MATCH(B153,'Item setup'!$A$8:$A$47,0)))))),""))</x:f>
      </x:c>
      <x:c r="M153" s="15" t="str">
        <x:f>IF(AND(ISNUMBER(F153),ISNUMBER(L153)),F153-L153,"")</x:f>
      </x:c>
      <x:c r="N153" s="15" t="str">
        <x:f>IF(COUNTA(A153:G153)=0,"",IF(OR(A153="",B153="",C153="",D153="",NOT(ISNUMBER(F153))),"Complete entry",IF(OR(NOT(ISNUMBER(A153)),NOT(ISNUMBER(F153)),F153&lt;0),"Invalid date/quantity",IF(COUNTIFS('Item setup'!$A$8:$A$47,B153)&lt;&gt;1,"Check item ID",IF(COUNTIFS('Lot register'!$A$8:$A$107,B153,'Lot register'!$B$8:$B$107,C153)&lt;&gt;1,"Check lot ID",IF(OR(D153="Routine",D153="QC",D153="Repeat"),IF(OR(NOT(ISNUMBER(E153)),E153&lt;0),"Enter work count",IF(NOT(ISNUMBER(J153)),"Enter pack details","Recorded")),IF(NOT(ISNUMBER(J153)),"Enter pack details","Recorded")))))))</x:f>
      </x:c>
      <x:c r="O153" s="15" t="str">
        <x:f>IF(B153="","",IF(COUNTIFS('Item setup'!$A$8:$A$47,B153)&lt;&gt;1,"n.a.",INDEX('Item setup'!$F$8:$F$47,MATCH(B153,'Item setup'!$A$8:$A$47,0))))</x:f>
      </x:c>
    </x:row>
    <x:row r="154" ht="24" customHeight="1">
      <x:c r="A154" s="7"/>
      <x:c r="B154" s="5"/>
      <x:c r="C154" s="5"/>
      <x:c r="D154" s="5"/>
      <x:c r="E154" s="16"/>
      <x:c r="F154" s="16"/>
      <x:c r="G154" s="5"/>
      <x:c r="H154" s="15" t="str">
        <x:f>IF(B154="","",IF(COUNTIFS('Item setup'!$A$8:$A$47,B154)&lt;&gt;1,"n.a.",INDEX('Item setup'!$B$8:$B$47,MATCH(B154,'Item setup'!$A$8:$A$47,0))))</x:f>
      </x:c>
      <x:c r="I154" s="15" t="str">
        <x:f>IF(B154="","",IF(COUNTIFS('Item setup'!$A$8:$A$47,B154)&lt;&gt;1,"n.a.",INDEX('Item setup'!$E$8:$E$47,MATCH(B154,'Item setup'!$A$8:$A$47,0))))</x:f>
      </x:c>
      <x:c r="J154" s="17" t="str">
        <x:f>IF(B154="","",IF(COUNTIFS('Item setup'!$A$8:$A$47,B154)&lt;&gt;1,"n.a.",INDEX('Item setup'!$I$8:$I$47,MATCH(B154,'Item setup'!$A$8:$A$47,0))))</x:f>
      </x:c>
      <x:c r="K154" s="17" t="str">
        <x:f>IF(OR(A154="",B154="",NOT(ISNUMBER(F154))),"",IF(ISNUMBER(J154),F154*J154,"n.a."))</x:f>
      </x:c>
      <x:c r="L154" s="15" t="str">
        <x:f>IF(OR(B154="",NOT(ISNUMBER(E154))),"",IF(OR(D154="Routine",D154="QC",D154="Repeat"),IF(COUNTIFS('Item setup'!$A$8:$A$47,B154)&lt;&gt;1,"n.a.",IF(IF(D154="Routine",COUNTIFS('Item setup'!$A$8:$A$47,B154,'Item setup'!$J$8:$J$47,"&lt;&gt;"),IF(D154="QC",COUNTIFS('Item setup'!$A$8:$A$47,B154,'Item setup'!$K$8:$K$47,"&lt;&gt;"),COUNTIFS('Item setup'!$A$8:$A$47,B154,'Item setup'!$L$8:$L$47,"&lt;&gt;")))=0,"n.a.",E154*IF(D154="Routine",INDEX('Item setup'!$J$8:$J$47,MATCH(B154,'Item setup'!$A$8:$A$47,0)),IF(D154="QC",INDEX('Item setup'!$K$8:$K$47,MATCH(B154,'Item setup'!$A$8:$A$47,0)),INDEX('Item setup'!$L$8:$L$47,MATCH(B154,'Item setup'!$A$8:$A$47,0)))))),""))</x:f>
      </x:c>
      <x:c r="M154" s="15" t="str">
        <x:f>IF(AND(ISNUMBER(F154),ISNUMBER(L154)),F154-L154,"")</x:f>
      </x:c>
      <x:c r="N154" s="15" t="str">
        <x:f>IF(COUNTA(A154:G154)=0,"",IF(OR(A154="",B154="",C154="",D154="",NOT(ISNUMBER(F154))),"Complete entry",IF(OR(NOT(ISNUMBER(A154)),NOT(ISNUMBER(F154)),F154&lt;0),"Invalid date/quantity",IF(COUNTIFS('Item setup'!$A$8:$A$47,B154)&lt;&gt;1,"Check item ID",IF(COUNTIFS('Lot register'!$A$8:$A$107,B154,'Lot register'!$B$8:$B$107,C154)&lt;&gt;1,"Check lot ID",IF(OR(D154="Routine",D154="QC",D154="Repeat"),IF(OR(NOT(ISNUMBER(E154)),E154&lt;0),"Enter work count",IF(NOT(ISNUMBER(J154)),"Enter pack details","Recorded")),IF(NOT(ISNUMBER(J154)),"Enter pack details","Recorded")))))))</x:f>
      </x:c>
      <x:c r="O154" s="15" t="str">
        <x:f>IF(B154="","",IF(COUNTIFS('Item setup'!$A$8:$A$47,B154)&lt;&gt;1,"n.a.",INDEX('Item setup'!$F$8:$F$47,MATCH(B154,'Item setup'!$A$8:$A$47,0))))</x:f>
      </x:c>
    </x:row>
    <x:row r="155" ht="24" customHeight="1">
      <x:c r="A155" s="7"/>
      <x:c r="B155" s="5"/>
      <x:c r="C155" s="5"/>
      <x:c r="D155" s="5"/>
      <x:c r="E155" s="16"/>
      <x:c r="F155" s="16"/>
      <x:c r="G155" s="5"/>
      <x:c r="H155" s="15" t="str">
        <x:f>IF(B155="","",IF(COUNTIFS('Item setup'!$A$8:$A$47,B155)&lt;&gt;1,"n.a.",INDEX('Item setup'!$B$8:$B$47,MATCH(B155,'Item setup'!$A$8:$A$47,0))))</x:f>
      </x:c>
      <x:c r="I155" s="15" t="str">
        <x:f>IF(B155="","",IF(COUNTIFS('Item setup'!$A$8:$A$47,B155)&lt;&gt;1,"n.a.",INDEX('Item setup'!$E$8:$E$47,MATCH(B155,'Item setup'!$A$8:$A$47,0))))</x:f>
      </x:c>
      <x:c r="J155" s="17" t="str">
        <x:f>IF(B155="","",IF(COUNTIFS('Item setup'!$A$8:$A$47,B155)&lt;&gt;1,"n.a.",INDEX('Item setup'!$I$8:$I$47,MATCH(B155,'Item setup'!$A$8:$A$47,0))))</x:f>
      </x:c>
      <x:c r="K155" s="17" t="str">
        <x:f>IF(OR(A155="",B155="",NOT(ISNUMBER(F155))),"",IF(ISNUMBER(J155),F155*J155,"n.a."))</x:f>
      </x:c>
      <x:c r="L155" s="15" t="str">
        <x:f>IF(OR(B155="",NOT(ISNUMBER(E155))),"",IF(OR(D155="Routine",D155="QC",D155="Repeat"),IF(COUNTIFS('Item setup'!$A$8:$A$47,B155)&lt;&gt;1,"n.a.",IF(IF(D155="Routine",COUNTIFS('Item setup'!$A$8:$A$47,B155,'Item setup'!$J$8:$J$47,"&lt;&gt;"),IF(D155="QC",COUNTIFS('Item setup'!$A$8:$A$47,B155,'Item setup'!$K$8:$K$47,"&lt;&gt;"),COUNTIFS('Item setup'!$A$8:$A$47,B155,'Item setup'!$L$8:$L$47,"&lt;&gt;")))=0,"n.a.",E155*IF(D155="Routine",INDEX('Item setup'!$J$8:$J$47,MATCH(B155,'Item setup'!$A$8:$A$47,0)),IF(D155="QC",INDEX('Item setup'!$K$8:$K$47,MATCH(B155,'Item setup'!$A$8:$A$47,0)),INDEX('Item setup'!$L$8:$L$47,MATCH(B155,'Item setup'!$A$8:$A$47,0)))))),""))</x:f>
      </x:c>
      <x:c r="M155" s="15" t="str">
        <x:f>IF(AND(ISNUMBER(F155),ISNUMBER(L155)),F155-L155,"")</x:f>
      </x:c>
      <x:c r="N155" s="15" t="str">
        <x:f>IF(COUNTA(A155:G155)=0,"",IF(OR(A155="",B155="",C155="",D155="",NOT(ISNUMBER(F155))),"Complete entry",IF(OR(NOT(ISNUMBER(A155)),NOT(ISNUMBER(F155)),F155&lt;0),"Invalid date/quantity",IF(COUNTIFS('Item setup'!$A$8:$A$47,B155)&lt;&gt;1,"Check item ID",IF(COUNTIFS('Lot register'!$A$8:$A$107,B155,'Lot register'!$B$8:$B$107,C155)&lt;&gt;1,"Check lot ID",IF(OR(D155="Routine",D155="QC",D155="Repeat"),IF(OR(NOT(ISNUMBER(E155)),E155&lt;0),"Enter work count",IF(NOT(ISNUMBER(J155)),"Enter pack details","Recorded")),IF(NOT(ISNUMBER(J155)),"Enter pack details","Recorded")))))))</x:f>
      </x:c>
      <x:c r="O155" s="15" t="str">
        <x:f>IF(B155="","",IF(COUNTIFS('Item setup'!$A$8:$A$47,B155)&lt;&gt;1,"n.a.",INDEX('Item setup'!$F$8:$F$47,MATCH(B155,'Item setup'!$A$8:$A$47,0))))</x:f>
      </x:c>
    </x:row>
    <x:row r="156" ht="24" customHeight="1">
      <x:c r="A156" s="7"/>
      <x:c r="B156" s="5"/>
      <x:c r="C156" s="5"/>
      <x:c r="D156" s="5"/>
      <x:c r="E156" s="16"/>
      <x:c r="F156" s="16"/>
      <x:c r="G156" s="5"/>
      <x:c r="H156" s="15" t="str">
        <x:f>IF(B156="","",IF(COUNTIFS('Item setup'!$A$8:$A$47,B156)&lt;&gt;1,"n.a.",INDEX('Item setup'!$B$8:$B$47,MATCH(B156,'Item setup'!$A$8:$A$47,0))))</x:f>
      </x:c>
      <x:c r="I156" s="15" t="str">
        <x:f>IF(B156="","",IF(COUNTIFS('Item setup'!$A$8:$A$47,B156)&lt;&gt;1,"n.a.",INDEX('Item setup'!$E$8:$E$47,MATCH(B156,'Item setup'!$A$8:$A$47,0))))</x:f>
      </x:c>
      <x:c r="J156" s="17" t="str">
        <x:f>IF(B156="","",IF(COUNTIFS('Item setup'!$A$8:$A$47,B156)&lt;&gt;1,"n.a.",INDEX('Item setup'!$I$8:$I$47,MATCH(B156,'Item setup'!$A$8:$A$47,0))))</x:f>
      </x:c>
      <x:c r="K156" s="17" t="str">
        <x:f>IF(OR(A156="",B156="",NOT(ISNUMBER(F156))),"",IF(ISNUMBER(J156),F156*J156,"n.a."))</x:f>
      </x:c>
      <x:c r="L156" s="15" t="str">
        <x:f>IF(OR(B156="",NOT(ISNUMBER(E156))),"",IF(OR(D156="Routine",D156="QC",D156="Repeat"),IF(COUNTIFS('Item setup'!$A$8:$A$47,B156)&lt;&gt;1,"n.a.",IF(IF(D156="Routine",COUNTIFS('Item setup'!$A$8:$A$47,B156,'Item setup'!$J$8:$J$47,"&lt;&gt;"),IF(D156="QC",COUNTIFS('Item setup'!$A$8:$A$47,B156,'Item setup'!$K$8:$K$47,"&lt;&gt;"),COUNTIFS('Item setup'!$A$8:$A$47,B156,'Item setup'!$L$8:$L$47,"&lt;&gt;")))=0,"n.a.",E156*IF(D156="Routine",INDEX('Item setup'!$J$8:$J$47,MATCH(B156,'Item setup'!$A$8:$A$47,0)),IF(D156="QC",INDEX('Item setup'!$K$8:$K$47,MATCH(B156,'Item setup'!$A$8:$A$47,0)),INDEX('Item setup'!$L$8:$L$47,MATCH(B156,'Item setup'!$A$8:$A$47,0)))))),""))</x:f>
      </x:c>
      <x:c r="M156" s="15" t="str">
        <x:f>IF(AND(ISNUMBER(F156),ISNUMBER(L156)),F156-L156,"")</x:f>
      </x:c>
      <x:c r="N156" s="15" t="str">
        <x:f>IF(COUNTA(A156:G156)=0,"",IF(OR(A156="",B156="",C156="",D156="",NOT(ISNUMBER(F156))),"Complete entry",IF(OR(NOT(ISNUMBER(A156)),NOT(ISNUMBER(F156)),F156&lt;0),"Invalid date/quantity",IF(COUNTIFS('Item setup'!$A$8:$A$47,B156)&lt;&gt;1,"Check item ID",IF(COUNTIFS('Lot register'!$A$8:$A$107,B156,'Lot register'!$B$8:$B$107,C156)&lt;&gt;1,"Check lot ID",IF(OR(D156="Routine",D156="QC",D156="Repeat"),IF(OR(NOT(ISNUMBER(E156)),E156&lt;0),"Enter work count",IF(NOT(ISNUMBER(J156)),"Enter pack details","Recorded")),IF(NOT(ISNUMBER(J156)),"Enter pack details","Recorded")))))))</x:f>
      </x:c>
      <x:c r="O156" s="15" t="str">
        <x:f>IF(B156="","",IF(COUNTIFS('Item setup'!$A$8:$A$47,B156)&lt;&gt;1,"n.a.",INDEX('Item setup'!$F$8:$F$47,MATCH(B156,'Item setup'!$A$8:$A$47,0))))</x:f>
      </x:c>
    </x:row>
    <x:row r="157" ht="24" customHeight="1">
      <x:c r="A157" s="7"/>
      <x:c r="B157" s="5"/>
      <x:c r="C157" s="5"/>
      <x:c r="D157" s="5"/>
      <x:c r="E157" s="16"/>
      <x:c r="F157" s="16"/>
      <x:c r="G157" s="5"/>
      <x:c r="H157" s="15" t="str">
        <x:f>IF(B157="","",IF(COUNTIFS('Item setup'!$A$8:$A$47,B157)&lt;&gt;1,"n.a.",INDEX('Item setup'!$B$8:$B$47,MATCH(B157,'Item setup'!$A$8:$A$47,0))))</x:f>
      </x:c>
      <x:c r="I157" s="15" t="str">
        <x:f>IF(B157="","",IF(COUNTIFS('Item setup'!$A$8:$A$47,B157)&lt;&gt;1,"n.a.",INDEX('Item setup'!$E$8:$E$47,MATCH(B157,'Item setup'!$A$8:$A$47,0))))</x:f>
      </x:c>
      <x:c r="J157" s="17" t="str">
        <x:f>IF(B157="","",IF(COUNTIFS('Item setup'!$A$8:$A$47,B157)&lt;&gt;1,"n.a.",INDEX('Item setup'!$I$8:$I$47,MATCH(B157,'Item setup'!$A$8:$A$47,0))))</x:f>
      </x:c>
      <x:c r="K157" s="17" t="str">
        <x:f>IF(OR(A157="",B157="",NOT(ISNUMBER(F157))),"",IF(ISNUMBER(J157),F157*J157,"n.a."))</x:f>
      </x:c>
      <x:c r="L157" s="15" t="str">
        <x:f>IF(OR(B157="",NOT(ISNUMBER(E157))),"",IF(OR(D157="Routine",D157="QC",D157="Repeat"),IF(COUNTIFS('Item setup'!$A$8:$A$47,B157)&lt;&gt;1,"n.a.",IF(IF(D157="Routine",COUNTIFS('Item setup'!$A$8:$A$47,B157,'Item setup'!$J$8:$J$47,"&lt;&gt;"),IF(D157="QC",COUNTIFS('Item setup'!$A$8:$A$47,B157,'Item setup'!$K$8:$K$47,"&lt;&gt;"),COUNTIFS('Item setup'!$A$8:$A$47,B157,'Item setup'!$L$8:$L$47,"&lt;&gt;")))=0,"n.a.",E157*IF(D157="Routine",INDEX('Item setup'!$J$8:$J$47,MATCH(B157,'Item setup'!$A$8:$A$47,0)),IF(D157="QC",INDEX('Item setup'!$K$8:$K$47,MATCH(B157,'Item setup'!$A$8:$A$47,0)),INDEX('Item setup'!$L$8:$L$47,MATCH(B157,'Item setup'!$A$8:$A$47,0)))))),""))</x:f>
      </x:c>
      <x:c r="M157" s="15" t="str">
        <x:f>IF(AND(ISNUMBER(F157),ISNUMBER(L157)),F157-L157,"")</x:f>
      </x:c>
      <x:c r="N157" s="15" t="str">
        <x:f>IF(COUNTA(A157:G157)=0,"",IF(OR(A157="",B157="",C157="",D157="",NOT(ISNUMBER(F157))),"Complete entry",IF(OR(NOT(ISNUMBER(A157)),NOT(ISNUMBER(F157)),F157&lt;0),"Invalid date/quantity",IF(COUNTIFS('Item setup'!$A$8:$A$47,B157)&lt;&gt;1,"Check item ID",IF(COUNTIFS('Lot register'!$A$8:$A$107,B157,'Lot register'!$B$8:$B$107,C157)&lt;&gt;1,"Check lot ID",IF(OR(D157="Routine",D157="QC",D157="Repeat"),IF(OR(NOT(ISNUMBER(E157)),E157&lt;0),"Enter work count",IF(NOT(ISNUMBER(J157)),"Enter pack details","Recorded")),IF(NOT(ISNUMBER(J157)),"Enter pack details","Recorded")))))))</x:f>
      </x:c>
      <x:c r="O157" s="15" t="str">
        <x:f>IF(B157="","",IF(COUNTIFS('Item setup'!$A$8:$A$47,B157)&lt;&gt;1,"n.a.",INDEX('Item setup'!$F$8:$F$47,MATCH(B157,'Item setup'!$A$8:$A$47,0))))</x:f>
      </x:c>
    </x:row>
    <x:row r="158" ht="24" customHeight="1">
      <x:c r="A158" s="7"/>
      <x:c r="B158" s="5"/>
      <x:c r="C158" s="5"/>
      <x:c r="D158" s="5"/>
      <x:c r="E158" s="16"/>
      <x:c r="F158" s="16"/>
      <x:c r="G158" s="5"/>
      <x:c r="H158" s="15" t="str">
        <x:f>IF(B158="","",IF(COUNTIFS('Item setup'!$A$8:$A$47,B158)&lt;&gt;1,"n.a.",INDEX('Item setup'!$B$8:$B$47,MATCH(B158,'Item setup'!$A$8:$A$47,0))))</x:f>
      </x:c>
      <x:c r="I158" s="15" t="str">
        <x:f>IF(B158="","",IF(COUNTIFS('Item setup'!$A$8:$A$47,B158)&lt;&gt;1,"n.a.",INDEX('Item setup'!$E$8:$E$47,MATCH(B158,'Item setup'!$A$8:$A$47,0))))</x:f>
      </x:c>
      <x:c r="J158" s="17" t="str">
        <x:f>IF(B158="","",IF(COUNTIFS('Item setup'!$A$8:$A$47,B158)&lt;&gt;1,"n.a.",INDEX('Item setup'!$I$8:$I$47,MATCH(B158,'Item setup'!$A$8:$A$47,0))))</x:f>
      </x:c>
      <x:c r="K158" s="17" t="str">
        <x:f>IF(OR(A158="",B158="",NOT(ISNUMBER(F158))),"",IF(ISNUMBER(J158),F158*J158,"n.a."))</x:f>
      </x:c>
      <x:c r="L158" s="15" t="str">
        <x:f>IF(OR(B158="",NOT(ISNUMBER(E158))),"",IF(OR(D158="Routine",D158="QC",D158="Repeat"),IF(COUNTIFS('Item setup'!$A$8:$A$47,B158)&lt;&gt;1,"n.a.",IF(IF(D158="Routine",COUNTIFS('Item setup'!$A$8:$A$47,B158,'Item setup'!$J$8:$J$47,"&lt;&gt;"),IF(D158="QC",COUNTIFS('Item setup'!$A$8:$A$47,B158,'Item setup'!$K$8:$K$47,"&lt;&gt;"),COUNTIFS('Item setup'!$A$8:$A$47,B158,'Item setup'!$L$8:$L$47,"&lt;&gt;")))=0,"n.a.",E158*IF(D158="Routine",INDEX('Item setup'!$J$8:$J$47,MATCH(B158,'Item setup'!$A$8:$A$47,0)),IF(D158="QC",INDEX('Item setup'!$K$8:$K$47,MATCH(B158,'Item setup'!$A$8:$A$47,0)),INDEX('Item setup'!$L$8:$L$47,MATCH(B158,'Item setup'!$A$8:$A$47,0)))))),""))</x:f>
      </x:c>
      <x:c r="M158" s="15" t="str">
        <x:f>IF(AND(ISNUMBER(F158),ISNUMBER(L158)),F158-L158,"")</x:f>
      </x:c>
      <x:c r="N158" s="15" t="str">
        <x:f>IF(COUNTA(A158:G158)=0,"",IF(OR(A158="",B158="",C158="",D158="",NOT(ISNUMBER(F158))),"Complete entry",IF(OR(NOT(ISNUMBER(A158)),NOT(ISNUMBER(F158)),F158&lt;0),"Invalid date/quantity",IF(COUNTIFS('Item setup'!$A$8:$A$47,B158)&lt;&gt;1,"Check item ID",IF(COUNTIFS('Lot register'!$A$8:$A$107,B158,'Lot register'!$B$8:$B$107,C158)&lt;&gt;1,"Check lot ID",IF(OR(D158="Routine",D158="QC",D158="Repeat"),IF(OR(NOT(ISNUMBER(E158)),E158&lt;0),"Enter work count",IF(NOT(ISNUMBER(J158)),"Enter pack details","Recorded")),IF(NOT(ISNUMBER(J158)),"Enter pack details","Recorded")))))))</x:f>
      </x:c>
      <x:c r="O158" s="15" t="str">
        <x:f>IF(B158="","",IF(COUNTIFS('Item setup'!$A$8:$A$47,B158)&lt;&gt;1,"n.a.",INDEX('Item setup'!$F$8:$F$47,MATCH(B158,'Item setup'!$A$8:$A$47,0))))</x:f>
      </x:c>
    </x:row>
    <x:row r="159" ht="24" customHeight="1">
      <x:c r="A159" s="7"/>
      <x:c r="B159" s="5"/>
      <x:c r="C159" s="5"/>
      <x:c r="D159" s="5"/>
      <x:c r="E159" s="16"/>
      <x:c r="F159" s="16"/>
      <x:c r="G159" s="5"/>
      <x:c r="H159" s="15" t="str">
        <x:f>IF(B159="","",IF(COUNTIFS('Item setup'!$A$8:$A$47,B159)&lt;&gt;1,"n.a.",INDEX('Item setup'!$B$8:$B$47,MATCH(B159,'Item setup'!$A$8:$A$47,0))))</x:f>
      </x:c>
      <x:c r="I159" s="15" t="str">
        <x:f>IF(B159="","",IF(COUNTIFS('Item setup'!$A$8:$A$47,B159)&lt;&gt;1,"n.a.",INDEX('Item setup'!$E$8:$E$47,MATCH(B159,'Item setup'!$A$8:$A$47,0))))</x:f>
      </x:c>
      <x:c r="J159" s="17" t="str">
        <x:f>IF(B159="","",IF(COUNTIFS('Item setup'!$A$8:$A$47,B159)&lt;&gt;1,"n.a.",INDEX('Item setup'!$I$8:$I$47,MATCH(B159,'Item setup'!$A$8:$A$47,0))))</x:f>
      </x:c>
      <x:c r="K159" s="17" t="str">
        <x:f>IF(OR(A159="",B159="",NOT(ISNUMBER(F159))),"",IF(ISNUMBER(J159),F159*J159,"n.a."))</x:f>
      </x:c>
      <x:c r="L159" s="15" t="str">
        <x:f>IF(OR(B159="",NOT(ISNUMBER(E159))),"",IF(OR(D159="Routine",D159="QC",D159="Repeat"),IF(COUNTIFS('Item setup'!$A$8:$A$47,B159)&lt;&gt;1,"n.a.",IF(IF(D159="Routine",COUNTIFS('Item setup'!$A$8:$A$47,B159,'Item setup'!$J$8:$J$47,"&lt;&gt;"),IF(D159="QC",COUNTIFS('Item setup'!$A$8:$A$47,B159,'Item setup'!$K$8:$K$47,"&lt;&gt;"),COUNTIFS('Item setup'!$A$8:$A$47,B159,'Item setup'!$L$8:$L$47,"&lt;&gt;")))=0,"n.a.",E159*IF(D159="Routine",INDEX('Item setup'!$J$8:$J$47,MATCH(B159,'Item setup'!$A$8:$A$47,0)),IF(D159="QC",INDEX('Item setup'!$K$8:$K$47,MATCH(B159,'Item setup'!$A$8:$A$47,0)),INDEX('Item setup'!$L$8:$L$47,MATCH(B159,'Item setup'!$A$8:$A$47,0)))))),""))</x:f>
      </x:c>
      <x:c r="M159" s="15" t="str">
        <x:f>IF(AND(ISNUMBER(F159),ISNUMBER(L159)),F159-L159,"")</x:f>
      </x:c>
      <x:c r="N159" s="15" t="str">
        <x:f>IF(COUNTA(A159:G159)=0,"",IF(OR(A159="",B159="",C159="",D159="",NOT(ISNUMBER(F159))),"Complete entry",IF(OR(NOT(ISNUMBER(A159)),NOT(ISNUMBER(F159)),F159&lt;0),"Invalid date/quantity",IF(COUNTIFS('Item setup'!$A$8:$A$47,B159)&lt;&gt;1,"Check item ID",IF(COUNTIFS('Lot register'!$A$8:$A$107,B159,'Lot register'!$B$8:$B$107,C159)&lt;&gt;1,"Check lot ID",IF(OR(D159="Routine",D159="QC",D159="Repeat"),IF(OR(NOT(ISNUMBER(E159)),E159&lt;0),"Enter work count",IF(NOT(ISNUMBER(J159)),"Enter pack details","Recorded")),IF(NOT(ISNUMBER(J159)),"Enter pack details","Recorded")))))))</x:f>
      </x:c>
      <x:c r="O159" s="15" t="str">
        <x:f>IF(B159="","",IF(COUNTIFS('Item setup'!$A$8:$A$47,B159)&lt;&gt;1,"n.a.",INDEX('Item setup'!$F$8:$F$47,MATCH(B159,'Item setup'!$A$8:$A$47,0))))</x:f>
      </x:c>
    </x:row>
    <x:row r="160" ht="24" customHeight="1">
      <x:c r="A160" s="7"/>
      <x:c r="B160" s="5"/>
      <x:c r="C160" s="5"/>
      <x:c r="D160" s="5"/>
      <x:c r="E160" s="16"/>
      <x:c r="F160" s="16"/>
      <x:c r="G160" s="5"/>
      <x:c r="H160" s="15" t="str">
        <x:f>IF(B160="","",IF(COUNTIFS('Item setup'!$A$8:$A$47,B160)&lt;&gt;1,"n.a.",INDEX('Item setup'!$B$8:$B$47,MATCH(B160,'Item setup'!$A$8:$A$47,0))))</x:f>
      </x:c>
      <x:c r="I160" s="15" t="str">
        <x:f>IF(B160="","",IF(COUNTIFS('Item setup'!$A$8:$A$47,B160)&lt;&gt;1,"n.a.",INDEX('Item setup'!$E$8:$E$47,MATCH(B160,'Item setup'!$A$8:$A$47,0))))</x:f>
      </x:c>
      <x:c r="J160" s="17" t="str">
        <x:f>IF(B160="","",IF(COUNTIFS('Item setup'!$A$8:$A$47,B160)&lt;&gt;1,"n.a.",INDEX('Item setup'!$I$8:$I$47,MATCH(B160,'Item setup'!$A$8:$A$47,0))))</x:f>
      </x:c>
      <x:c r="K160" s="17" t="str">
        <x:f>IF(OR(A160="",B160="",NOT(ISNUMBER(F160))),"",IF(ISNUMBER(J160),F160*J160,"n.a."))</x:f>
      </x:c>
      <x:c r="L160" s="15" t="str">
        <x:f>IF(OR(B160="",NOT(ISNUMBER(E160))),"",IF(OR(D160="Routine",D160="QC",D160="Repeat"),IF(COUNTIFS('Item setup'!$A$8:$A$47,B160)&lt;&gt;1,"n.a.",IF(IF(D160="Routine",COUNTIFS('Item setup'!$A$8:$A$47,B160,'Item setup'!$J$8:$J$47,"&lt;&gt;"),IF(D160="QC",COUNTIFS('Item setup'!$A$8:$A$47,B160,'Item setup'!$K$8:$K$47,"&lt;&gt;"),COUNTIFS('Item setup'!$A$8:$A$47,B160,'Item setup'!$L$8:$L$47,"&lt;&gt;")))=0,"n.a.",E160*IF(D160="Routine",INDEX('Item setup'!$J$8:$J$47,MATCH(B160,'Item setup'!$A$8:$A$47,0)),IF(D160="QC",INDEX('Item setup'!$K$8:$K$47,MATCH(B160,'Item setup'!$A$8:$A$47,0)),INDEX('Item setup'!$L$8:$L$47,MATCH(B160,'Item setup'!$A$8:$A$47,0)))))),""))</x:f>
      </x:c>
      <x:c r="M160" s="15" t="str">
        <x:f>IF(AND(ISNUMBER(F160),ISNUMBER(L160)),F160-L160,"")</x:f>
      </x:c>
      <x:c r="N160" s="15" t="str">
        <x:f>IF(COUNTA(A160:G160)=0,"",IF(OR(A160="",B160="",C160="",D160="",NOT(ISNUMBER(F160))),"Complete entry",IF(OR(NOT(ISNUMBER(A160)),NOT(ISNUMBER(F160)),F160&lt;0),"Invalid date/quantity",IF(COUNTIFS('Item setup'!$A$8:$A$47,B160)&lt;&gt;1,"Check item ID",IF(COUNTIFS('Lot register'!$A$8:$A$107,B160,'Lot register'!$B$8:$B$107,C160)&lt;&gt;1,"Check lot ID",IF(OR(D160="Routine",D160="QC",D160="Repeat"),IF(OR(NOT(ISNUMBER(E160)),E160&lt;0),"Enter work count",IF(NOT(ISNUMBER(J160)),"Enter pack details","Recorded")),IF(NOT(ISNUMBER(J160)),"Enter pack details","Recorded")))))))</x:f>
      </x:c>
      <x:c r="O160" s="15" t="str">
        <x:f>IF(B160="","",IF(COUNTIFS('Item setup'!$A$8:$A$47,B160)&lt;&gt;1,"n.a.",INDEX('Item setup'!$F$8:$F$47,MATCH(B160,'Item setup'!$A$8:$A$47,0))))</x:f>
      </x:c>
    </x:row>
    <x:row r="161" ht="24" customHeight="1">
      <x:c r="A161" s="7"/>
      <x:c r="B161" s="5"/>
      <x:c r="C161" s="5"/>
      <x:c r="D161" s="5"/>
      <x:c r="E161" s="16"/>
      <x:c r="F161" s="16"/>
      <x:c r="G161" s="5"/>
      <x:c r="H161" s="15" t="str">
        <x:f>IF(B161="","",IF(COUNTIFS('Item setup'!$A$8:$A$47,B161)&lt;&gt;1,"n.a.",INDEX('Item setup'!$B$8:$B$47,MATCH(B161,'Item setup'!$A$8:$A$47,0))))</x:f>
      </x:c>
      <x:c r="I161" s="15" t="str">
        <x:f>IF(B161="","",IF(COUNTIFS('Item setup'!$A$8:$A$47,B161)&lt;&gt;1,"n.a.",INDEX('Item setup'!$E$8:$E$47,MATCH(B161,'Item setup'!$A$8:$A$47,0))))</x:f>
      </x:c>
      <x:c r="J161" s="17" t="str">
        <x:f>IF(B161="","",IF(COUNTIFS('Item setup'!$A$8:$A$47,B161)&lt;&gt;1,"n.a.",INDEX('Item setup'!$I$8:$I$47,MATCH(B161,'Item setup'!$A$8:$A$47,0))))</x:f>
      </x:c>
      <x:c r="K161" s="17" t="str">
        <x:f>IF(OR(A161="",B161="",NOT(ISNUMBER(F161))),"",IF(ISNUMBER(J161),F161*J161,"n.a."))</x:f>
      </x:c>
      <x:c r="L161" s="15" t="str">
        <x:f>IF(OR(B161="",NOT(ISNUMBER(E161))),"",IF(OR(D161="Routine",D161="QC",D161="Repeat"),IF(COUNTIFS('Item setup'!$A$8:$A$47,B161)&lt;&gt;1,"n.a.",IF(IF(D161="Routine",COUNTIFS('Item setup'!$A$8:$A$47,B161,'Item setup'!$J$8:$J$47,"&lt;&gt;"),IF(D161="QC",COUNTIFS('Item setup'!$A$8:$A$47,B161,'Item setup'!$K$8:$K$47,"&lt;&gt;"),COUNTIFS('Item setup'!$A$8:$A$47,B161,'Item setup'!$L$8:$L$47,"&lt;&gt;")))=0,"n.a.",E161*IF(D161="Routine",INDEX('Item setup'!$J$8:$J$47,MATCH(B161,'Item setup'!$A$8:$A$47,0)),IF(D161="QC",INDEX('Item setup'!$K$8:$K$47,MATCH(B161,'Item setup'!$A$8:$A$47,0)),INDEX('Item setup'!$L$8:$L$47,MATCH(B161,'Item setup'!$A$8:$A$47,0)))))),""))</x:f>
      </x:c>
      <x:c r="M161" s="15" t="str">
        <x:f>IF(AND(ISNUMBER(F161),ISNUMBER(L161)),F161-L161,"")</x:f>
      </x:c>
      <x:c r="N161" s="15" t="str">
        <x:f>IF(COUNTA(A161:G161)=0,"",IF(OR(A161="",B161="",C161="",D161="",NOT(ISNUMBER(F161))),"Complete entry",IF(OR(NOT(ISNUMBER(A161)),NOT(ISNUMBER(F161)),F161&lt;0),"Invalid date/quantity",IF(COUNTIFS('Item setup'!$A$8:$A$47,B161)&lt;&gt;1,"Check item ID",IF(COUNTIFS('Lot register'!$A$8:$A$107,B161,'Lot register'!$B$8:$B$107,C161)&lt;&gt;1,"Check lot ID",IF(OR(D161="Routine",D161="QC",D161="Repeat"),IF(OR(NOT(ISNUMBER(E161)),E161&lt;0),"Enter work count",IF(NOT(ISNUMBER(J161)),"Enter pack details","Recorded")),IF(NOT(ISNUMBER(J161)),"Enter pack details","Recorded")))))))</x:f>
      </x:c>
      <x:c r="O161" s="15" t="str">
        <x:f>IF(B161="","",IF(COUNTIFS('Item setup'!$A$8:$A$47,B161)&lt;&gt;1,"n.a.",INDEX('Item setup'!$F$8:$F$47,MATCH(B161,'Item setup'!$A$8:$A$47,0))))</x:f>
      </x:c>
    </x:row>
    <x:row r="162" ht="24" customHeight="1">
      <x:c r="A162" s="7"/>
      <x:c r="B162" s="5"/>
      <x:c r="C162" s="5"/>
      <x:c r="D162" s="5"/>
      <x:c r="E162" s="16"/>
      <x:c r="F162" s="16"/>
      <x:c r="G162" s="5"/>
      <x:c r="H162" s="15" t="str">
        <x:f>IF(B162="","",IF(COUNTIFS('Item setup'!$A$8:$A$47,B162)&lt;&gt;1,"n.a.",INDEX('Item setup'!$B$8:$B$47,MATCH(B162,'Item setup'!$A$8:$A$47,0))))</x:f>
      </x:c>
      <x:c r="I162" s="15" t="str">
        <x:f>IF(B162="","",IF(COUNTIFS('Item setup'!$A$8:$A$47,B162)&lt;&gt;1,"n.a.",INDEX('Item setup'!$E$8:$E$47,MATCH(B162,'Item setup'!$A$8:$A$47,0))))</x:f>
      </x:c>
      <x:c r="J162" s="17" t="str">
        <x:f>IF(B162="","",IF(COUNTIFS('Item setup'!$A$8:$A$47,B162)&lt;&gt;1,"n.a.",INDEX('Item setup'!$I$8:$I$47,MATCH(B162,'Item setup'!$A$8:$A$47,0))))</x:f>
      </x:c>
      <x:c r="K162" s="17" t="str">
        <x:f>IF(OR(A162="",B162="",NOT(ISNUMBER(F162))),"",IF(ISNUMBER(J162),F162*J162,"n.a."))</x:f>
      </x:c>
      <x:c r="L162" s="15" t="str">
        <x:f>IF(OR(B162="",NOT(ISNUMBER(E162))),"",IF(OR(D162="Routine",D162="QC",D162="Repeat"),IF(COUNTIFS('Item setup'!$A$8:$A$47,B162)&lt;&gt;1,"n.a.",IF(IF(D162="Routine",COUNTIFS('Item setup'!$A$8:$A$47,B162,'Item setup'!$J$8:$J$47,"&lt;&gt;"),IF(D162="QC",COUNTIFS('Item setup'!$A$8:$A$47,B162,'Item setup'!$K$8:$K$47,"&lt;&gt;"),COUNTIFS('Item setup'!$A$8:$A$47,B162,'Item setup'!$L$8:$L$47,"&lt;&gt;")))=0,"n.a.",E162*IF(D162="Routine",INDEX('Item setup'!$J$8:$J$47,MATCH(B162,'Item setup'!$A$8:$A$47,0)),IF(D162="QC",INDEX('Item setup'!$K$8:$K$47,MATCH(B162,'Item setup'!$A$8:$A$47,0)),INDEX('Item setup'!$L$8:$L$47,MATCH(B162,'Item setup'!$A$8:$A$47,0)))))),""))</x:f>
      </x:c>
      <x:c r="M162" s="15" t="str">
        <x:f>IF(AND(ISNUMBER(F162),ISNUMBER(L162)),F162-L162,"")</x:f>
      </x:c>
      <x:c r="N162" s="15" t="str">
        <x:f>IF(COUNTA(A162:G162)=0,"",IF(OR(A162="",B162="",C162="",D162="",NOT(ISNUMBER(F162))),"Complete entry",IF(OR(NOT(ISNUMBER(A162)),NOT(ISNUMBER(F162)),F162&lt;0),"Invalid date/quantity",IF(COUNTIFS('Item setup'!$A$8:$A$47,B162)&lt;&gt;1,"Check item ID",IF(COUNTIFS('Lot register'!$A$8:$A$107,B162,'Lot register'!$B$8:$B$107,C162)&lt;&gt;1,"Check lot ID",IF(OR(D162="Routine",D162="QC",D162="Repeat"),IF(OR(NOT(ISNUMBER(E162)),E162&lt;0),"Enter work count",IF(NOT(ISNUMBER(J162)),"Enter pack details","Recorded")),IF(NOT(ISNUMBER(J162)),"Enter pack details","Recorded")))))))</x:f>
      </x:c>
      <x:c r="O162" s="15" t="str">
        <x:f>IF(B162="","",IF(COUNTIFS('Item setup'!$A$8:$A$47,B162)&lt;&gt;1,"n.a.",INDEX('Item setup'!$F$8:$F$47,MATCH(B162,'Item setup'!$A$8:$A$47,0))))</x:f>
      </x:c>
    </x:row>
    <x:row r="163" ht="24" customHeight="1">
      <x:c r="A163" s="7"/>
      <x:c r="B163" s="5"/>
      <x:c r="C163" s="5"/>
      <x:c r="D163" s="5"/>
      <x:c r="E163" s="16"/>
      <x:c r="F163" s="16"/>
      <x:c r="G163" s="5"/>
      <x:c r="H163" s="15" t="str">
        <x:f>IF(B163="","",IF(COUNTIFS('Item setup'!$A$8:$A$47,B163)&lt;&gt;1,"n.a.",INDEX('Item setup'!$B$8:$B$47,MATCH(B163,'Item setup'!$A$8:$A$47,0))))</x:f>
      </x:c>
      <x:c r="I163" s="15" t="str">
        <x:f>IF(B163="","",IF(COUNTIFS('Item setup'!$A$8:$A$47,B163)&lt;&gt;1,"n.a.",INDEX('Item setup'!$E$8:$E$47,MATCH(B163,'Item setup'!$A$8:$A$47,0))))</x:f>
      </x:c>
      <x:c r="J163" s="17" t="str">
        <x:f>IF(B163="","",IF(COUNTIFS('Item setup'!$A$8:$A$47,B163)&lt;&gt;1,"n.a.",INDEX('Item setup'!$I$8:$I$47,MATCH(B163,'Item setup'!$A$8:$A$47,0))))</x:f>
      </x:c>
      <x:c r="K163" s="17" t="str">
        <x:f>IF(OR(A163="",B163="",NOT(ISNUMBER(F163))),"",IF(ISNUMBER(J163),F163*J163,"n.a."))</x:f>
      </x:c>
      <x:c r="L163" s="15" t="str">
        <x:f>IF(OR(B163="",NOT(ISNUMBER(E163))),"",IF(OR(D163="Routine",D163="QC",D163="Repeat"),IF(COUNTIFS('Item setup'!$A$8:$A$47,B163)&lt;&gt;1,"n.a.",IF(IF(D163="Routine",COUNTIFS('Item setup'!$A$8:$A$47,B163,'Item setup'!$J$8:$J$47,"&lt;&gt;"),IF(D163="QC",COUNTIFS('Item setup'!$A$8:$A$47,B163,'Item setup'!$K$8:$K$47,"&lt;&gt;"),COUNTIFS('Item setup'!$A$8:$A$47,B163,'Item setup'!$L$8:$L$47,"&lt;&gt;")))=0,"n.a.",E163*IF(D163="Routine",INDEX('Item setup'!$J$8:$J$47,MATCH(B163,'Item setup'!$A$8:$A$47,0)),IF(D163="QC",INDEX('Item setup'!$K$8:$K$47,MATCH(B163,'Item setup'!$A$8:$A$47,0)),INDEX('Item setup'!$L$8:$L$47,MATCH(B163,'Item setup'!$A$8:$A$47,0)))))),""))</x:f>
      </x:c>
      <x:c r="M163" s="15" t="str">
        <x:f>IF(AND(ISNUMBER(F163),ISNUMBER(L163)),F163-L163,"")</x:f>
      </x:c>
      <x:c r="N163" s="15" t="str">
        <x:f>IF(COUNTA(A163:G163)=0,"",IF(OR(A163="",B163="",C163="",D163="",NOT(ISNUMBER(F163))),"Complete entry",IF(OR(NOT(ISNUMBER(A163)),NOT(ISNUMBER(F163)),F163&lt;0),"Invalid date/quantity",IF(COUNTIFS('Item setup'!$A$8:$A$47,B163)&lt;&gt;1,"Check item ID",IF(COUNTIFS('Lot register'!$A$8:$A$107,B163,'Lot register'!$B$8:$B$107,C163)&lt;&gt;1,"Check lot ID",IF(OR(D163="Routine",D163="QC",D163="Repeat"),IF(OR(NOT(ISNUMBER(E163)),E163&lt;0),"Enter work count",IF(NOT(ISNUMBER(J163)),"Enter pack details","Recorded")),IF(NOT(ISNUMBER(J163)),"Enter pack details","Recorded")))))))</x:f>
      </x:c>
      <x:c r="O163" s="15" t="str">
        <x:f>IF(B163="","",IF(COUNTIFS('Item setup'!$A$8:$A$47,B163)&lt;&gt;1,"n.a.",INDEX('Item setup'!$F$8:$F$47,MATCH(B163,'Item setup'!$A$8:$A$47,0))))</x:f>
      </x:c>
    </x:row>
    <x:row r="164" ht="24" customHeight="1">
      <x:c r="A164" s="7"/>
      <x:c r="B164" s="5"/>
      <x:c r="C164" s="5"/>
      <x:c r="D164" s="5"/>
      <x:c r="E164" s="16"/>
      <x:c r="F164" s="16"/>
      <x:c r="G164" s="5"/>
      <x:c r="H164" s="15" t="str">
        <x:f>IF(B164="","",IF(COUNTIFS('Item setup'!$A$8:$A$47,B164)&lt;&gt;1,"n.a.",INDEX('Item setup'!$B$8:$B$47,MATCH(B164,'Item setup'!$A$8:$A$47,0))))</x:f>
      </x:c>
      <x:c r="I164" s="15" t="str">
        <x:f>IF(B164="","",IF(COUNTIFS('Item setup'!$A$8:$A$47,B164)&lt;&gt;1,"n.a.",INDEX('Item setup'!$E$8:$E$47,MATCH(B164,'Item setup'!$A$8:$A$47,0))))</x:f>
      </x:c>
      <x:c r="J164" s="17" t="str">
        <x:f>IF(B164="","",IF(COUNTIFS('Item setup'!$A$8:$A$47,B164)&lt;&gt;1,"n.a.",INDEX('Item setup'!$I$8:$I$47,MATCH(B164,'Item setup'!$A$8:$A$47,0))))</x:f>
      </x:c>
      <x:c r="K164" s="17" t="str">
        <x:f>IF(OR(A164="",B164="",NOT(ISNUMBER(F164))),"",IF(ISNUMBER(J164),F164*J164,"n.a."))</x:f>
      </x:c>
      <x:c r="L164" s="15" t="str">
        <x:f>IF(OR(B164="",NOT(ISNUMBER(E164))),"",IF(OR(D164="Routine",D164="QC",D164="Repeat"),IF(COUNTIFS('Item setup'!$A$8:$A$47,B164)&lt;&gt;1,"n.a.",IF(IF(D164="Routine",COUNTIFS('Item setup'!$A$8:$A$47,B164,'Item setup'!$J$8:$J$47,"&lt;&gt;"),IF(D164="QC",COUNTIFS('Item setup'!$A$8:$A$47,B164,'Item setup'!$K$8:$K$47,"&lt;&gt;"),COUNTIFS('Item setup'!$A$8:$A$47,B164,'Item setup'!$L$8:$L$47,"&lt;&gt;")))=0,"n.a.",E164*IF(D164="Routine",INDEX('Item setup'!$J$8:$J$47,MATCH(B164,'Item setup'!$A$8:$A$47,0)),IF(D164="QC",INDEX('Item setup'!$K$8:$K$47,MATCH(B164,'Item setup'!$A$8:$A$47,0)),INDEX('Item setup'!$L$8:$L$47,MATCH(B164,'Item setup'!$A$8:$A$47,0)))))),""))</x:f>
      </x:c>
      <x:c r="M164" s="15" t="str">
        <x:f>IF(AND(ISNUMBER(F164),ISNUMBER(L164)),F164-L164,"")</x:f>
      </x:c>
      <x:c r="N164" s="15" t="str">
        <x:f>IF(COUNTA(A164:G164)=0,"",IF(OR(A164="",B164="",C164="",D164="",NOT(ISNUMBER(F164))),"Complete entry",IF(OR(NOT(ISNUMBER(A164)),NOT(ISNUMBER(F164)),F164&lt;0),"Invalid date/quantity",IF(COUNTIFS('Item setup'!$A$8:$A$47,B164)&lt;&gt;1,"Check item ID",IF(COUNTIFS('Lot register'!$A$8:$A$107,B164,'Lot register'!$B$8:$B$107,C164)&lt;&gt;1,"Check lot ID",IF(OR(D164="Routine",D164="QC",D164="Repeat"),IF(OR(NOT(ISNUMBER(E164)),E164&lt;0),"Enter work count",IF(NOT(ISNUMBER(J164)),"Enter pack details","Recorded")),IF(NOT(ISNUMBER(J164)),"Enter pack details","Recorded")))))))</x:f>
      </x:c>
      <x:c r="O164" s="15" t="str">
        <x:f>IF(B164="","",IF(COUNTIFS('Item setup'!$A$8:$A$47,B164)&lt;&gt;1,"n.a.",INDEX('Item setup'!$F$8:$F$47,MATCH(B164,'Item setup'!$A$8:$A$47,0))))</x:f>
      </x:c>
    </x:row>
    <x:row r="165" ht="24" customHeight="1">
      <x:c r="A165" s="7"/>
      <x:c r="B165" s="5"/>
      <x:c r="C165" s="5"/>
      <x:c r="D165" s="5"/>
      <x:c r="E165" s="16"/>
      <x:c r="F165" s="16"/>
      <x:c r="G165" s="5"/>
      <x:c r="H165" s="15" t="str">
        <x:f>IF(B165="","",IF(COUNTIFS('Item setup'!$A$8:$A$47,B165)&lt;&gt;1,"n.a.",INDEX('Item setup'!$B$8:$B$47,MATCH(B165,'Item setup'!$A$8:$A$47,0))))</x:f>
      </x:c>
      <x:c r="I165" s="15" t="str">
        <x:f>IF(B165="","",IF(COUNTIFS('Item setup'!$A$8:$A$47,B165)&lt;&gt;1,"n.a.",INDEX('Item setup'!$E$8:$E$47,MATCH(B165,'Item setup'!$A$8:$A$47,0))))</x:f>
      </x:c>
      <x:c r="J165" s="17" t="str">
        <x:f>IF(B165="","",IF(COUNTIFS('Item setup'!$A$8:$A$47,B165)&lt;&gt;1,"n.a.",INDEX('Item setup'!$I$8:$I$47,MATCH(B165,'Item setup'!$A$8:$A$47,0))))</x:f>
      </x:c>
      <x:c r="K165" s="17" t="str">
        <x:f>IF(OR(A165="",B165="",NOT(ISNUMBER(F165))),"",IF(ISNUMBER(J165),F165*J165,"n.a."))</x:f>
      </x:c>
      <x:c r="L165" s="15" t="str">
        <x:f>IF(OR(B165="",NOT(ISNUMBER(E165))),"",IF(OR(D165="Routine",D165="QC",D165="Repeat"),IF(COUNTIFS('Item setup'!$A$8:$A$47,B165)&lt;&gt;1,"n.a.",IF(IF(D165="Routine",COUNTIFS('Item setup'!$A$8:$A$47,B165,'Item setup'!$J$8:$J$47,"&lt;&gt;"),IF(D165="QC",COUNTIFS('Item setup'!$A$8:$A$47,B165,'Item setup'!$K$8:$K$47,"&lt;&gt;"),COUNTIFS('Item setup'!$A$8:$A$47,B165,'Item setup'!$L$8:$L$47,"&lt;&gt;")))=0,"n.a.",E165*IF(D165="Routine",INDEX('Item setup'!$J$8:$J$47,MATCH(B165,'Item setup'!$A$8:$A$47,0)),IF(D165="QC",INDEX('Item setup'!$K$8:$K$47,MATCH(B165,'Item setup'!$A$8:$A$47,0)),INDEX('Item setup'!$L$8:$L$47,MATCH(B165,'Item setup'!$A$8:$A$47,0)))))),""))</x:f>
      </x:c>
      <x:c r="M165" s="15" t="str">
        <x:f>IF(AND(ISNUMBER(F165),ISNUMBER(L165)),F165-L165,"")</x:f>
      </x:c>
      <x:c r="N165" s="15" t="str">
        <x:f>IF(COUNTA(A165:G165)=0,"",IF(OR(A165="",B165="",C165="",D165="",NOT(ISNUMBER(F165))),"Complete entry",IF(OR(NOT(ISNUMBER(A165)),NOT(ISNUMBER(F165)),F165&lt;0),"Invalid date/quantity",IF(COUNTIFS('Item setup'!$A$8:$A$47,B165)&lt;&gt;1,"Check item ID",IF(COUNTIFS('Lot register'!$A$8:$A$107,B165,'Lot register'!$B$8:$B$107,C165)&lt;&gt;1,"Check lot ID",IF(OR(D165="Routine",D165="QC",D165="Repeat"),IF(OR(NOT(ISNUMBER(E165)),E165&lt;0),"Enter work count",IF(NOT(ISNUMBER(J165)),"Enter pack details","Recorded")),IF(NOT(ISNUMBER(J165)),"Enter pack details","Recorded")))))))</x:f>
      </x:c>
      <x:c r="O165" s="15" t="str">
        <x:f>IF(B165="","",IF(COUNTIFS('Item setup'!$A$8:$A$47,B165)&lt;&gt;1,"n.a.",INDEX('Item setup'!$F$8:$F$47,MATCH(B165,'Item setup'!$A$8:$A$47,0))))</x:f>
      </x:c>
    </x:row>
    <x:row r="166" ht="24" customHeight="1">
      <x:c r="A166" s="7"/>
      <x:c r="B166" s="5"/>
      <x:c r="C166" s="5"/>
      <x:c r="D166" s="5"/>
      <x:c r="E166" s="16"/>
      <x:c r="F166" s="16"/>
      <x:c r="G166" s="5"/>
      <x:c r="H166" s="15" t="str">
        <x:f>IF(B166="","",IF(COUNTIFS('Item setup'!$A$8:$A$47,B166)&lt;&gt;1,"n.a.",INDEX('Item setup'!$B$8:$B$47,MATCH(B166,'Item setup'!$A$8:$A$47,0))))</x:f>
      </x:c>
      <x:c r="I166" s="15" t="str">
        <x:f>IF(B166="","",IF(COUNTIFS('Item setup'!$A$8:$A$47,B166)&lt;&gt;1,"n.a.",INDEX('Item setup'!$E$8:$E$47,MATCH(B166,'Item setup'!$A$8:$A$47,0))))</x:f>
      </x:c>
      <x:c r="J166" s="17" t="str">
        <x:f>IF(B166="","",IF(COUNTIFS('Item setup'!$A$8:$A$47,B166)&lt;&gt;1,"n.a.",INDEX('Item setup'!$I$8:$I$47,MATCH(B166,'Item setup'!$A$8:$A$47,0))))</x:f>
      </x:c>
      <x:c r="K166" s="17" t="str">
        <x:f>IF(OR(A166="",B166="",NOT(ISNUMBER(F166))),"",IF(ISNUMBER(J166),F166*J166,"n.a."))</x:f>
      </x:c>
      <x:c r="L166" s="15" t="str">
        <x:f>IF(OR(B166="",NOT(ISNUMBER(E166))),"",IF(OR(D166="Routine",D166="QC",D166="Repeat"),IF(COUNTIFS('Item setup'!$A$8:$A$47,B166)&lt;&gt;1,"n.a.",IF(IF(D166="Routine",COUNTIFS('Item setup'!$A$8:$A$47,B166,'Item setup'!$J$8:$J$47,"&lt;&gt;"),IF(D166="QC",COUNTIFS('Item setup'!$A$8:$A$47,B166,'Item setup'!$K$8:$K$47,"&lt;&gt;"),COUNTIFS('Item setup'!$A$8:$A$47,B166,'Item setup'!$L$8:$L$47,"&lt;&gt;")))=0,"n.a.",E166*IF(D166="Routine",INDEX('Item setup'!$J$8:$J$47,MATCH(B166,'Item setup'!$A$8:$A$47,0)),IF(D166="QC",INDEX('Item setup'!$K$8:$K$47,MATCH(B166,'Item setup'!$A$8:$A$47,0)),INDEX('Item setup'!$L$8:$L$47,MATCH(B166,'Item setup'!$A$8:$A$47,0)))))),""))</x:f>
      </x:c>
      <x:c r="M166" s="15" t="str">
        <x:f>IF(AND(ISNUMBER(F166),ISNUMBER(L166)),F166-L166,"")</x:f>
      </x:c>
      <x:c r="N166" s="15" t="str">
        <x:f>IF(COUNTA(A166:G166)=0,"",IF(OR(A166="",B166="",C166="",D166="",NOT(ISNUMBER(F166))),"Complete entry",IF(OR(NOT(ISNUMBER(A166)),NOT(ISNUMBER(F166)),F166&lt;0),"Invalid date/quantity",IF(COUNTIFS('Item setup'!$A$8:$A$47,B166)&lt;&gt;1,"Check item ID",IF(COUNTIFS('Lot register'!$A$8:$A$107,B166,'Lot register'!$B$8:$B$107,C166)&lt;&gt;1,"Check lot ID",IF(OR(D166="Routine",D166="QC",D166="Repeat"),IF(OR(NOT(ISNUMBER(E166)),E166&lt;0),"Enter work count",IF(NOT(ISNUMBER(J166)),"Enter pack details","Recorded")),IF(NOT(ISNUMBER(J166)),"Enter pack details","Recorded")))))))</x:f>
      </x:c>
      <x:c r="O166" s="15" t="str">
        <x:f>IF(B166="","",IF(COUNTIFS('Item setup'!$A$8:$A$47,B166)&lt;&gt;1,"n.a.",INDEX('Item setup'!$F$8:$F$47,MATCH(B166,'Item setup'!$A$8:$A$47,0))))</x:f>
      </x:c>
    </x:row>
    <x:row r="167" ht="24" customHeight="1">
      <x:c r="A167" s="7"/>
      <x:c r="B167" s="5"/>
      <x:c r="C167" s="5"/>
      <x:c r="D167" s="5"/>
      <x:c r="E167" s="16"/>
      <x:c r="F167" s="16"/>
      <x:c r="G167" s="5"/>
      <x:c r="H167" s="15" t="str">
        <x:f>IF(B167="","",IF(COUNTIFS('Item setup'!$A$8:$A$47,B167)&lt;&gt;1,"n.a.",INDEX('Item setup'!$B$8:$B$47,MATCH(B167,'Item setup'!$A$8:$A$47,0))))</x:f>
      </x:c>
      <x:c r="I167" s="15" t="str">
        <x:f>IF(B167="","",IF(COUNTIFS('Item setup'!$A$8:$A$47,B167)&lt;&gt;1,"n.a.",INDEX('Item setup'!$E$8:$E$47,MATCH(B167,'Item setup'!$A$8:$A$47,0))))</x:f>
      </x:c>
      <x:c r="J167" s="17" t="str">
        <x:f>IF(B167="","",IF(COUNTIFS('Item setup'!$A$8:$A$47,B167)&lt;&gt;1,"n.a.",INDEX('Item setup'!$I$8:$I$47,MATCH(B167,'Item setup'!$A$8:$A$47,0))))</x:f>
      </x:c>
      <x:c r="K167" s="17" t="str">
        <x:f>IF(OR(A167="",B167="",NOT(ISNUMBER(F167))),"",IF(ISNUMBER(J167),F167*J167,"n.a."))</x:f>
      </x:c>
      <x:c r="L167" s="15" t="str">
        <x:f>IF(OR(B167="",NOT(ISNUMBER(E167))),"",IF(OR(D167="Routine",D167="QC",D167="Repeat"),IF(COUNTIFS('Item setup'!$A$8:$A$47,B167)&lt;&gt;1,"n.a.",IF(IF(D167="Routine",COUNTIFS('Item setup'!$A$8:$A$47,B167,'Item setup'!$J$8:$J$47,"&lt;&gt;"),IF(D167="QC",COUNTIFS('Item setup'!$A$8:$A$47,B167,'Item setup'!$K$8:$K$47,"&lt;&gt;"),COUNTIFS('Item setup'!$A$8:$A$47,B167,'Item setup'!$L$8:$L$47,"&lt;&gt;")))=0,"n.a.",E167*IF(D167="Routine",INDEX('Item setup'!$J$8:$J$47,MATCH(B167,'Item setup'!$A$8:$A$47,0)),IF(D167="QC",INDEX('Item setup'!$K$8:$K$47,MATCH(B167,'Item setup'!$A$8:$A$47,0)),INDEX('Item setup'!$L$8:$L$47,MATCH(B167,'Item setup'!$A$8:$A$47,0)))))),""))</x:f>
      </x:c>
      <x:c r="M167" s="15" t="str">
        <x:f>IF(AND(ISNUMBER(F167),ISNUMBER(L167)),F167-L167,"")</x:f>
      </x:c>
      <x:c r="N167" s="15" t="str">
        <x:f>IF(COUNTA(A167:G167)=0,"",IF(OR(A167="",B167="",C167="",D167="",NOT(ISNUMBER(F167))),"Complete entry",IF(OR(NOT(ISNUMBER(A167)),NOT(ISNUMBER(F167)),F167&lt;0),"Invalid date/quantity",IF(COUNTIFS('Item setup'!$A$8:$A$47,B167)&lt;&gt;1,"Check item ID",IF(COUNTIFS('Lot register'!$A$8:$A$107,B167,'Lot register'!$B$8:$B$107,C167)&lt;&gt;1,"Check lot ID",IF(OR(D167="Routine",D167="QC",D167="Repeat"),IF(OR(NOT(ISNUMBER(E167)),E167&lt;0),"Enter work count",IF(NOT(ISNUMBER(J167)),"Enter pack details","Recorded")),IF(NOT(ISNUMBER(J167)),"Enter pack details","Recorded")))))))</x:f>
      </x:c>
      <x:c r="O167" s="15" t="str">
        <x:f>IF(B167="","",IF(COUNTIFS('Item setup'!$A$8:$A$47,B167)&lt;&gt;1,"n.a.",INDEX('Item setup'!$F$8:$F$47,MATCH(B167,'Item setup'!$A$8:$A$47,0))))</x:f>
      </x:c>
    </x:row>
    <x:row r="168" ht="24" customHeight="1">
      <x:c r="A168" s="7"/>
      <x:c r="B168" s="5"/>
      <x:c r="C168" s="5"/>
      <x:c r="D168" s="5"/>
      <x:c r="E168" s="16"/>
      <x:c r="F168" s="16"/>
      <x:c r="G168" s="5"/>
      <x:c r="H168" s="15" t="str">
        <x:f>IF(B168="","",IF(COUNTIFS('Item setup'!$A$8:$A$47,B168)&lt;&gt;1,"n.a.",INDEX('Item setup'!$B$8:$B$47,MATCH(B168,'Item setup'!$A$8:$A$47,0))))</x:f>
      </x:c>
      <x:c r="I168" s="15" t="str">
        <x:f>IF(B168="","",IF(COUNTIFS('Item setup'!$A$8:$A$47,B168)&lt;&gt;1,"n.a.",INDEX('Item setup'!$E$8:$E$47,MATCH(B168,'Item setup'!$A$8:$A$47,0))))</x:f>
      </x:c>
      <x:c r="J168" s="17" t="str">
        <x:f>IF(B168="","",IF(COUNTIFS('Item setup'!$A$8:$A$47,B168)&lt;&gt;1,"n.a.",INDEX('Item setup'!$I$8:$I$47,MATCH(B168,'Item setup'!$A$8:$A$47,0))))</x:f>
      </x:c>
      <x:c r="K168" s="17" t="str">
        <x:f>IF(OR(A168="",B168="",NOT(ISNUMBER(F168))),"",IF(ISNUMBER(J168),F168*J168,"n.a."))</x:f>
      </x:c>
      <x:c r="L168" s="15" t="str">
        <x:f>IF(OR(B168="",NOT(ISNUMBER(E168))),"",IF(OR(D168="Routine",D168="QC",D168="Repeat"),IF(COUNTIFS('Item setup'!$A$8:$A$47,B168)&lt;&gt;1,"n.a.",IF(IF(D168="Routine",COUNTIFS('Item setup'!$A$8:$A$47,B168,'Item setup'!$J$8:$J$47,"&lt;&gt;"),IF(D168="QC",COUNTIFS('Item setup'!$A$8:$A$47,B168,'Item setup'!$K$8:$K$47,"&lt;&gt;"),COUNTIFS('Item setup'!$A$8:$A$47,B168,'Item setup'!$L$8:$L$47,"&lt;&gt;")))=0,"n.a.",E168*IF(D168="Routine",INDEX('Item setup'!$J$8:$J$47,MATCH(B168,'Item setup'!$A$8:$A$47,0)),IF(D168="QC",INDEX('Item setup'!$K$8:$K$47,MATCH(B168,'Item setup'!$A$8:$A$47,0)),INDEX('Item setup'!$L$8:$L$47,MATCH(B168,'Item setup'!$A$8:$A$47,0)))))),""))</x:f>
      </x:c>
      <x:c r="M168" s="15" t="str">
        <x:f>IF(AND(ISNUMBER(F168),ISNUMBER(L168)),F168-L168,"")</x:f>
      </x:c>
      <x:c r="N168" s="15" t="str">
        <x:f>IF(COUNTA(A168:G168)=0,"",IF(OR(A168="",B168="",C168="",D168="",NOT(ISNUMBER(F168))),"Complete entry",IF(OR(NOT(ISNUMBER(A168)),NOT(ISNUMBER(F168)),F168&lt;0),"Invalid date/quantity",IF(COUNTIFS('Item setup'!$A$8:$A$47,B168)&lt;&gt;1,"Check item ID",IF(COUNTIFS('Lot register'!$A$8:$A$107,B168,'Lot register'!$B$8:$B$107,C168)&lt;&gt;1,"Check lot ID",IF(OR(D168="Routine",D168="QC",D168="Repeat"),IF(OR(NOT(ISNUMBER(E168)),E168&lt;0),"Enter work count",IF(NOT(ISNUMBER(J168)),"Enter pack details","Recorded")),IF(NOT(ISNUMBER(J168)),"Enter pack details","Recorded")))))))</x:f>
      </x:c>
      <x:c r="O168" s="15" t="str">
        <x:f>IF(B168="","",IF(COUNTIFS('Item setup'!$A$8:$A$47,B168)&lt;&gt;1,"n.a.",INDEX('Item setup'!$F$8:$F$47,MATCH(B168,'Item setup'!$A$8:$A$47,0))))</x:f>
      </x:c>
    </x:row>
    <x:row r="169" ht="24" customHeight="1">
      <x:c r="A169" s="7"/>
      <x:c r="B169" s="5"/>
      <x:c r="C169" s="5"/>
      <x:c r="D169" s="5"/>
      <x:c r="E169" s="16"/>
      <x:c r="F169" s="16"/>
      <x:c r="G169" s="5"/>
      <x:c r="H169" s="15" t="str">
        <x:f>IF(B169="","",IF(COUNTIFS('Item setup'!$A$8:$A$47,B169)&lt;&gt;1,"n.a.",INDEX('Item setup'!$B$8:$B$47,MATCH(B169,'Item setup'!$A$8:$A$47,0))))</x:f>
      </x:c>
      <x:c r="I169" s="15" t="str">
        <x:f>IF(B169="","",IF(COUNTIFS('Item setup'!$A$8:$A$47,B169)&lt;&gt;1,"n.a.",INDEX('Item setup'!$E$8:$E$47,MATCH(B169,'Item setup'!$A$8:$A$47,0))))</x:f>
      </x:c>
      <x:c r="J169" s="17" t="str">
        <x:f>IF(B169="","",IF(COUNTIFS('Item setup'!$A$8:$A$47,B169)&lt;&gt;1,"n.a.",INDEX('Item setup'!$I$8:$I$47,MATCH(B169,'Item setup'!$A$8:$A$47,0))))</x:f>
      </x:c>
      <x:c r="K169" s="17" t="str">
        <x:f>IF(OR(A169="",B169="",NOT(ISNUMBER(F169))),"",IF(ISNUMBER(J169),F169*J169,"n.a."))</x:f>
      </x:c>
      <x:c r="L169" s="15" t="str">
        <x:f>IF(OR(B169="",NOT(ISNUMBER(E169))),"",IF(OR(D169="Routine",D169="QC",D169="Repeat"),IF(COUNTIFS('Item setup'!$A$8:$A$47,B169)&lt;&gt;1,"n.a.",IF(IF(D169="Routine",COUNTIFS('Item setup'!$A$8:$A$47,B169,'Item setup'!$J$8:$J$47,"&lt;&gt;"),IF(D169="QC",COUNTIFS('Item setup'!$A$8:$A$47,B169,'Item setup'!$K$8:$K$47,"&lt;&gt;"),COUNTIFS('Item setup'!$A$8:$A$47,B169,'Item setup'!$L$8:$L$47,"&lt;&gt;")))=0,"n.a.",E169*IF(D169="Routine",INDEX('Item setup'!$J$8:$J$47,MATCH(B169,'Item setup'!$A$8:$A$47,0)),IF(D169="QC",INDEX('Item setup'!$K$8:$K$47,MATCH(B169,'Item setup'!$A$8:$A$47,0)),INDEX('Item setup'!$L$8:$L$47,MATCH(B169,'Item setup'!$A$8:$A$47,0)))))),""))</x:f>
      </x:c>
      <x:c r="M169" s="15" t="str">
        <x:f>IF(AND(ISNUMBER(F169),ISNUMBER(L169)),F169-L169,"")</x:f>
      </x:c>
      <x:c r="N169" s="15" t="str">
        <x:f>IF(COUNTA(A169:G169)=0,"",IF(OR(A169="",B169="",C169="",D169="",NOT(ISNUMBER(F169))),"Complete entry",IF(OR(NOT(ISNUMBER(A169)),NOT(ISNUMBER(F169)),F169&lt;0),"Invalid date/quantity",IF(COUNTIFS('Item setup'!$A$8:$A$47,B169)&lt;&gt;1,"Check item ID",IF(COUNTIFS('Lot register'!$A$8:$A$107,B169,'Lot register'!$B$8:$B$107,C169)&lt;&gt;1,"Check lot ID",IF(OR(D169="Routine",D169="QC",D169="Repeat"),IF(OR(NOT(ISNUMBER(E169)),E169&lt;0),"Enter work count",IF(NOT(ISNUMBER(J169)),"Enter pack details","Recorded")),IF(NOT(ISNUMBER(J169)),"Enter pack details","Recorded")))))))</x:f>
      </x:c>
      <x:c r="O169" s="15" t="str">
        <x:f>IF(B169="","",IF(COUNTIFS('Item setup'!$A$8:$A$47,B169)&lt;&gt;1,"n.a.",INDEX('Item setup'!$F$8:$F$47,MATCH(B169,'Item setup'!$A$8:$A$47,0))))</x:f>
      </x:c>
    </x:row>
    <x:row r="170" ht="24" customHeight="1">
      <x:c r="A170" s="7"/>
      <x:c r="B170" s="5"/>
      <x:c r="C170" s="5"/>
      <x:c r="D170" s="5"/>
      <x:c r="E170" s="16"/>
      <x:c r="F170" s="16"/>
      <x:c r="G170" s="5"/>
      <x:c r="H170" s="15" t="str">
        <x:f>IF(B170="","",IF(COUNTIFS('Item setup'!$A$8:$A$47,B170)&lt;&gt;1,"n.a.",INDEX('Item setup'!$B$8:$B$47,MATCH(B170,'Item setup'!$A$8:$A$47,0))))</x:f>
      </x:c>
      <x:c r="I170" s="15" t="str">
        <x:f>IF(B170="","",IF(COUNTIFS('Item setup'!$A$8:$A$47,B170)&lt;&gt;1,"n.a.",INDEX('Item setup'!$E$8:$E$47,MATCH(B170,'Item setup'!$A$8:$A$47,0))))</x:f>
      </x:c>
      <x:c r="J170" s="17" t="str">
        <x:f>IF(B170="","",IF(COUNTIFS('Item setup'!$A$8:$A$47,B170)&lt;&gt;1,"n.a.",INDEX('Item setup'!$I$8:$I$47,MATCH(B170,'Item setup'!$A$8:$A$47,0))))</x:f>
      </x:c>
      <x:c r="K170" s="17" t="str">
        <x:f>IF(OR(A170="",B170="",NOT(ISNUMBER(F170))),"",IF(ISNUMBER(J170),F170*J170,"n.a."))</x:f>
      </x:c>
      <x:c r="L170" s="15" t="str">
        <x:f>IF(OR(B170="",NOT(ISNUMBER(E170))),"",IF(OR(D170="Routine",D170="QC",D170="Repeat"),IF(COUNTIFS('Item setup'!$A$8:$A$47,B170)&lt;&gt;1,"n.a.",IF(IF(D170="Routine",COUNTIFS('Item setup'!$A$8:$A$47,B170,'Item setup'!$J$8:$J$47,"&lt;&gt;"),IF(D170="QC",COUNTIFS('Item setup'!$A$8:$A$47,B170,'Item setup'!$K$8:$K$47,"&lt;&gt;"),COUNTIFS('Item setup'!$A$8:$A$47,B170,'Item setup'!$L$8:$L$47,"&lt;&gt;")))=0,"n.a.",E170*IF(D170="Routine",INDEX('Item setup'!$J$8:$J$47,MATCH(B170,'Item setup'!$A$8:$A$47,0)),IF(D170="QC",INDEX('Item setup'!$K$8:$K$47,MATCH(B170,'Item setup'!$A$8:$A$47,0)),INDEX('Item setup'!$L$8:$L$47,MATCH(B170,'Item setup'!$A$8:$A$47,0)))))),""))</x:f>
      </x:c>
      <x:c r="M170" s="15" t="str">
        <x:f>IF(AND(ISNUMBER(F170),ISNUMBER(L170)),F170-L170,"")</x:f>
      </x:c>
      <x:c r="N170" s="15" t="str">
        <x:f>IF(COUNTA(A170:G170)=0,"",IF(OR(A170="",B170="",C170="",D170="",NOT(ISNUMBER(F170))),"Complete entry",IF(OR(NOT(ISNUMBER(A170)),NOT(ISNUMBER(F170)),F170&lt;0),"Invalid date/quantity",IF(COUNTIFS('Item setup'!$A$8:$A$47,B170)&lt;&gt;1,"Check item ID",IF(COUNTIFS('Lot register'!$A$8:$A$107,B170,'Lot register'!$B$8:$B$107,C170)&lt;&gt;1,"Check lot ID",IF(OR(D170="Routine",D170="QC",D170="Repeat"),IF(OR(NOT(ISNUMBER(E170)),E170&lt;0),"Enter work count",IF(NOT(ISNUMBER(J170)),"Enter pack details","Recorded")),IF(NOT(ISNUMBER(J170)),"Enter pack details","Recorded")))))))</x:f>
      </x:c>
      <x:c r="O170" s="15" t="str">
        <x:f>IF(B170="","",IF(COUNTIFS('Item setup'!$A$8:$A$47,B170)&lt;&gt;1,"n.a.",INDEX('Item setup'!$F$8:$F$47,MATCH(B170,'Item setup'!$A$8:$A$47,0))))</x:f>
      </x:c>
    </x:row>
    <x:row r="171" ht="24" customHeight="1">
      <x:c r="A171" s="7"/>
      <x:c r="B171" s="5"/>
      <x:c r="C171" s="5"/>
      <x:c r="D171" s="5"/>
      <x:c r="E171" s="16"/>
      <x:c r="F171" s="16"/>
      <x:c r="G171" s="5"/>
      <x:c r="H171" s="15" t="str">
        <x:f>IF(B171="","",IF(COUNTIFS('Item setup'!$A$8:$A$47,B171)&lt;&gt;1,"n.a.",INDEX('Item setup'!$B$8:$B$47,MATCH(B171,'Item setup'!$A$8:$A$47,0))))</x:f>
      </x:c>
      <x:c r="I171" s="15" t="str">
        <x:f>IF(B171="","",IF(COUNTIFS('Item setup'!$A$8:$A$47,B171)&lt;&gt;1,"n.a.",INDEX('Item setup'!$E$8:$E$47,MATCH(B171,'Item setup'!$A$8:$A$47,0))))</x:f>
      </x:c>
      <x:c r="J171" s="17" t="str">
        <x:f>IF(B171="","",IF(COUNTIFS('Item setup'!$A$8:$A$47,B171)&lt;&gt;1,"n.a.",INDEX('Item setup'!$I$8:$I$47,MATCH(B171,'Item setup'!$A$8:$A$47,0))))</x:f>
      </x:c>
      <x:c r="K171" s="17" t="str">
        <x:f>IF(OR(A171="",B171="",NOT(ISNUMBER(F171))),"",IF(ISNUMBER(J171),F171*J171,"n.a."))</x:f>
      </x:c>
      <x:c r="L171" s="15" t="str">
        <x:f>IF(OR(B171="",NOT(ISNUMBER(E171))),"",IF(OR(D171="Routine",D171="QC",D171="Repeat"),IF(COUNTIFS('Item setup'!$A$8:$A$47,B171)&lt;&gt;1,"n.a.",IF(IF(D171="Routine",COUNTIFS('Item setup'!$A$8:$A$47,B171,'Item setup'!$J$8:$J$47,"&lt;&gt;"),IF(D171="QC",COUNTIFS('Item setup'!$A$8:$A$47,B171,'Item setup'!$K$8:$K$47,"&lt;&gt;"),COUNTIFS('Item setup'!$A$8:$A$47,B171,'Item setup'!$L$8:$L$47,"&lt;&gt;")))=0,"n.a.",E171*IF(D171="Routine",INDEX('Item setup'!$J$8:$J$47,MATCH(B171,'Item setup'!$A$8:$A$47,0)),IF(D171="QC",INDEX('Item setup'!$K$8:$K$47,MATCH(B171,'Item setup'!$A$8:$A$47,0)),INDEX('Item setup'!$L$8:$L$47,MATCH(B171,'Item setup'!$A$8:$A$47,0)))))),""))</x:f>
      </x:c>
      <x:c r="M171" s="15" t="str">
        <x:f>IF(AND(ISNUMBER(F171),ISNUMBER(L171)),F171-L171,"")</x:f>
      </x:c>
      <x:c r="N171" s="15" t="str">
        <x:f>IF(COUNTA(A171:G171)=0,"",IF(OR(A171="",B171="",C171="",D171="",NOT(ISNUMBER(F171))),"Complete entry",IF(OR(NOT(ISNUMBER(A171)),NOT(ISNUMBER(F171)),F171&lt;0),"Invalid date/quantity",IF(COUNTIFS('Item setup'!$A$8:$A$47,B171)&lt;&gt;1,"Check item ID",IF(COUNTIFS('Lot register'!$A$8:$A$107,B171,'Lot register'!$B$8:$B$107,C171)&lt;&gt;1,"Check lot ID",IF(OR(D171="Routine",D171="QC",D171="Repeat"),IF(OR(NOT(ISNUMBER(E171)),E171&lt;0),"Enter work count",IF(NOT(ISNUMBER(J171)),"Enter pack details","Recorded")),IF(NOT(ISNUMBER(J171)),"Enter pack details","Recorded")))))))</x:f>
      </x:c>
      <x:c r="O171" s="15" t="str">
        <x:f>IF(B171="","",IF(COUNTIFS('Item setup'!$A$8:$A$47,B171)&lt;&gt;1,"n.a.",INDEX('Item setup'!$F$8:$F$47,MATCH(B171,'Item setup'!$A$8:$A$47,0))))</x:f>
      </x:c>
    </x:row>
    <x:row r="172" ht="24" customHeight="1">
      <x:c r="A172" s="7"/>
      <x:c r="B172" s="5"/>
      <x:c r="C172" s="5"/>
      <x:c r="D172" s="5"/>
      <x:c r="E172" s="16"/>
      <x:c r="F172" s="16"/>
      <x:c r="G172" s="5"/>
      <x:c r="H172" s="15" t="str">
        <x:f>IF(B172="","",IF(COUNTIFS('Item setup'!$A$8:$A$47,B172)&lt;&gt;1,"n.a.",INDEX('Item setup'!$B$8:$B$47,MATCH(B172,'Item setup'!$A$8:$A$47,0))))</x:f>
      </x:c>
      <x:c r="I172" s="15" t="str">
        <x:f>IF(B172="","",IF(COUNTIFS('Item setup'!$A$8:$A$47,B172)&lt;&gt;1,"n.a.",INDEX('Item setup'!$E$8:$E$47,MATCH(B172,'Item setup'!$A$8:$A$47,0))))</x:f>
      </x:c>
      <x:c r="J172" s="17" t="str">
        <x:f>IF(B172="","",IF(COUNTIFS('Item setup'!$A$8:$A$47,B172)&lt;&gt;1,"n.a.",INDEX('Item setup'!$I$8:$I$47,MATCH(B172,'Item setup'!$A$8:$A$47,0))))</x:f>
      </x:c>
      <x:c r="K172" s="17" t="str">
        <x:f>IF(OR(A172="",B172="",NOT(ISNUMBER(F172))),"",IF(ISNUMBER(J172),F172*J172,"n.a."))</x:f>
      </x:c>
      <x:c r="L172" s="15" t="str">
        <x:f>IF(OR(B172="",NOT(ISNUMBER(E172))),"",IF(OR(D172="Routine",D172="QC",D172="Repeat"),IF(COUNTIFS('Item setup'!$A$8:$A$47,B172)&lt;&gt;1,"n.a.",IF(IF(D172="Routine",COUNTIFS('Item setup'!$A$8:$A$47,B172,'Item setup'!$J$8:$J$47,"&lt;&gt;"),IF(D172="QC",COUNTIFS('Item setup'!$A$8:$A$47,B172,'Item setup'!$K$8:$K$47,"&lt;&gt;"),COUNTIFS('Item setup'!$A$8:$A$47,B172,'Item setup'!$L$8:$L$47,"&lt;&gt;")))=0,"n.a.",E172*IF(D172="Routine",INDEX('Item setup'!$J$8:$J$47,MATCH(B172,'Item setup'!$A$8:$A$47,0)),IF(D172="QC",INDEX('Item setup'!$K$8:$K$47,MATCH(B172,'Item setup'!$A$8:$A$47,0)),INDEX('Item setup'!$L$8:$L$47,MATCH(B172,'Item setup'!$A$8:$A$47,0)))))),""))</x:f>
      </x:c>
      <x:c r="M172" s="15" t="str">
        <x:f>IF(AND(ISNUMBER(F172),ISNUMBER(L172)),F172-L172,"")</x:f>
      </x:c>
      <x:c r="N172" s="15" t="str">
        <x:f>IF(COUNTA(A172:G172)=0,"",IF(OR(A172="",B172="",C172="",D172="",NOT(ISNUMBER(F172))),"Complete entry",IF(OR(NOT(ISNUMBER(A172)),NOT(ISNUMBER(F172)),F172&lt;0),"Invalid date/quantity",IF(COUNTIFS('Item setup'!$A$8:$A$47,B172)&lt;&gt;1,"Check item ID",IF(COUNTIFS('Lot register'!$A$8:$A$107,B172,'Lot register'!$B$8:$B$107,C172)&lt;&gt;1,"Check lot ID",IF(OR(D172="Routine",D172="QC",D172="Repeat"),IF(OR(NOT(ISNUMBER(E172)),E172&lt;0),"Enter work count",IF(NOT(ISNUMBER(J172)),"Enter pack details","Recorded")),IF(NOT(ISNUMBER(J172)),"Enter pack details","Recorded")))))))</x:f>
      </x:c>
      <x:c r="O172" s="15" t="str">
        <x:f>IF(B172="","",IF(COUNTIFS('Item setup'!$A$8:$A$47,B172)&lt;&gt;1,"n.a.",INDEX('Item setup'!$F$8:$F$47,MATCH(B172,'Item setup'!$A$8:$A$47,0))))</x:f>
      </x:c>
    </x:row>
    <x:row r="173" ht="24" customHeight="1">
      <x:c r="A173" s="7"/>
      <x:c r="B173" s="5"/>
      <x:c r="C173" s="5"/>
      <x:c r="D173" s="5"/>
      <x:c r="E173" s="16"/>
      <x:c r="F173" s="16"/>
      <x:c r="G173" s="5"/>
      <x:c r="H173" s="15" t="str">
        <x:f>IF(B173="","",IF(COUNTIFS('Item setup'!$A$8:$A$47,B173)&lt;&gt;1,"n.a.",INDEX('Item setup'!$B$8:$B$47,MATCH(B173,'Item setup'!$A$8:$A$47,0))))</x:f>
      </x:c>
      <x:c r="I173" s="15" t="str">
        <x:f>IF(B173="","",IF(COUNTIFS('Item setup'!$A$8:$A$47,B173)&lt;&gt;1,"n.a.",INDEX('Item setup'!$E$8:$E$47,MATCH(B173,'Item setup'!$A$8:$A$47,0))))</x:f>
      </x:c>
      <x:c r="J173" s="17" t="str">
        <x:f>IF(B173="","",IF(COUNTIFS('Item setup'!$A$8:$A$47,B173)&lt;&gt;1,"n.a.",INDEX('Item setup'!$I$8:$I$47,MATCH(B173,'Item setup'!$A$8:$A$47,0))))</x:f>
      </x:c>
      <x:c r="K173" s="17" t="str">
        <x:f>IF(OR(A173="",B173="",NOT(ISNUMBER(F173))),"",IF(ISNUMBER(J173),F173*J173,"n.a."))</x:f>
      </x:c>
      <x:c r="L173" s="15" t="str">
        <x:f>IF(OR(B173="",NOT(ISNUMBER(E173))),"",IF(OR(D173="Routine",D173="QC",D173="Repeat"),IF(COUNTIFS('Item setup'!$A$8:$A$47,B173)&lt;&gt;1,"n.a.",IF(IF(D173="Routine",COUNTIFS('Item setup'!$A$8:$A$47,B173,'Item setup'!$J$8:$J$47,"&lt;&gt;"),IF(D173="QC",COUNTIFS('Item setup'!$A$8:$A$47,B173,'Item setup'!$K$8:$K$47,"&lt;&gt;"),COUNTIFS('Item setup'!$A$8:$A$47,B173,'Item setup'!$L$8:$L$47,"&lt;&gt;")))=0,"n.a.",E173*IF(D173="Routine",INDEX('Item setup'!$J$8:$J$47,MATCH(B173,'Item setup'!$A$8:$A$47,0)),IF(D173="QC",INDEX('Item setup'!$K$8:$K$47,MATCH(B173,'Item setup'!$A$8:$A$47,0)),INDEX('Item setup'!$L$8:$L$47,MATCH(B173,'Item setup'!$A$8:$A$47,0)))))),""))</x:f>
      </x:c>
      <x:c r="M173" s="15" t="str">
        <x:f>IF(AND(ISNUMBER(F173),ISNUMBER(L173)),F173-L173,"")</x:f>
      </x:c>
      <x:c r="N173" s="15" t="str">
        <x:f>IF(COUNTA(A173:G173)=0,"",IF(OR(A173="",B173="",C173="",D173="",NOT(ISNUMBER(F173))),"Complete entry",IF(OR(NOT(ISNUMBER(A173)),NOT(ISNUMBER(F173)),F173&lt;0),"Invalid date/quantity",IF(COUNTIFS('Item setup'!$A$8:$A$47,B173)&lt;&gt;1,"Check item ID",IF(COUNTIFS('Lot register'!$A$8:$A$107,B173,'Lot register'!$B$8:$B$107,C173)&lt;&gt;1,"Check lot ID",IF(OR(D173="Routine",D173="QC",D173="Repeat"),IF(OR(NOT(ISNUMBER(E173)),E173&lt;0),"Enter work count",IF(NOT(ISNUMBER(J173)),"Enter pack details","Recorded")),IF(NOT(ISNUMBER(J173)),"Enter pack details","Recorded")))))))</x:f>
      </x:c>
      <x:c r="O173" s="15" t="str">
        <x:f>IF(B173="","",IF(COUNTIFS('Item setup'!$A$8:$A$47,B173)&lt;&gt;1,"n.a.",INDEX('Item setup'!$F$8:$F$47,MATCH(B173,'Item setup'!$A$8:$A$47,0))))</x:f>
      </x:c>
    </x:row>
    <x:row r="174" ht="24" customHeight="1">
      <x:c r="A174" s="7"/>
      <x:c r="B174" s="5"/>
      <x:c r="C174" s="5"/>
      <x:c r="D174" s="5"/>
      <x:c r="E174" s="16"/>
      <x:c r="F174" s="16"/>
      <x:c r="G174" s="5"/>
      <x:c r="H174" s="15" t="str">
        <x:f>IF(B174="","",IF(COUNTIFS('Item setup'!$A$8:$A$47,B174)&lt;&gt;1,"n.a.",INDEX('Item setup'!$B$8:$B$47,MATCH(B174,'Item setup'!$A$8:$A$47,0))))</x:f>
      </x:c>
      <x:c r="I174" s="15" t="str">
        <x:f>IF(B174="","",IF(COUNTIFS('Item setup'!$A$8:$A$47,B174)&lt;&gt;1,"n.a.",INDEX('Item setup'!$E$8:$E$47,MATCH(B174,'Item setup'!$A$8:$A$47,0))))</x:f>
      </x:c>
      <x:c r="J174" s="17" t="str">
        <x:f>IF(B174="","",IF(COUNTIFS('Item setup'!$A$8:$A$47,B174)&lt;&gt;1,"n.a.",INDEX('Item setup'!$I$8:$I$47,MATCH(B174,'Item setup'!$A$8:$A$47,0))))</x:f>
      </x:c>
      <x:c r="K174" s="17" t="str">
        <x:f>IF(OR(A174="",B174="",NOT(ISNUMBER(F174))),"",IF(ISNUMBER(J174),F174*J174,"n.a."))</x:f>
      </x:c>
      <x:c r="L174" s="15" t="str">
        <x:f>IF(OR(B174="",NOT(ISNUMBER(E174))),"",IF(OR(D174="Routine",D174="QC",D174="Repeat"),IF(COUNTIFS('Item setup'!$A$8:$A$47,B174)&lt;&gt;1,"n.a.",IF(IF(D174="Routine",COUNTIFS('Item setup'!$A$8:$A$47,B174,'Item setup'!$J$8:$J$47,"&lt;&gt;"),IF(D174="QC",COUNTIFS('Item setup'!$A$8:$A$47,B174,'Item setup'!$K$8:$K$47,"&lt;&gt;"),COUNTIFS('Item setup'!$A$8:$A$47,B174,'Item setup'!$L$8:$L$47,"&lt;&gt;")))=0,"n.a.",E174*IF(D174="Routine",INDEX('Item setup'!$J$8:$J$47,MATCH(B174,'Item setup'!$A$8:$A$47,0)),IF(D174="QC",INDEX('Item setup'!$K$8:$K$47,MATCH(B174,'Item setup'!$A$8:$A$47,0)),INDEX('Item setup'!$L$8:$L$47,MATCH(B174,'Item setup'!$A$8:$A$47,0)))))),""))</x:f>
      </x:c>
      <x:c r="M174" s="15" t="str">
        <x:f>IF(AND(ISNUMBER(F174),ISNUMBER(L174)),F174-L174,"")</x:f>
      </x:c>
      <x:c r="N174" s="15" t="str">
        <x:f>IF(COUNTA(A174:G174)=0,"",IF(OR(A174="",B174="",C174="",D174="",NOT(ISNUMBER(F174))),"Complete entry",IF(OR(NOT(ISNUMBER(A174)),NOT(ISNUMBER(F174)),F174&lt;0),"Invalid date/quantity",IF(COUNTIFS('Item setup'!$A$8:$A$47,B174)&lt;&gt;1,"Check item ID",IF(COUNTIFS('Lot register'!$A$8:$A$107,B174,'Lot register'!$B$8:$B$107,C174)&lt;&gt;1,"Check lot ID",IF(OR(D174="Routine",D174="QC",D174="Repeat"),IF(OR(NOT(ISNUMBER(E174)),E174&lt;0),"Enter work count",IF(NOT(ISNUMBER(J174)),"Enter pack details","Recorded")),IF(NOT(ISNUMBER(J174)),"Enter pack details","Recorded")))))))</x:f>
      </x:c>
      <x:c r="O174" s="15" t="str">
        <x:f>IF(B174="","",IF(COUNTIFS('Item setup'!$A$8:$A$47,B174)&lt;&gt;1,"n.a.",INDEX('Item setup'!$F$8:$F$47,MATCH(B174,'Item setup'!$A$8:$A$47,0))))</x:f>
      </x:c>
    </x:row>
    <x:row r="175" ht="24" customHeight="1">
      <x:c r="A175" s="7"/>
      <x:c r="B175" s="5"/>
      <x:c r="C175" s="5"/>
      <x:c r="D175" s="5"/>
      <x:c r="E175" s="16"/>
      <x:c r="F175" s="16"/>
      <x:c r="G175" s="5"/>
      <x:c r="H175" s="15" t="str">
        <x:f>IF(B175="","",IF(COUNTIFS('Item setup'!$A$8:$A$47,B175)&lt;&gt;1,"n.a.",INDEX('Item setup'!$B$8:$B$47,MATCH(B175,'Item setup'!$A$8:$A$47,0))))</x:f>
      </x:c>
      <x:c r="I175" s="15" t="str">
        <x:f>IF(B175="","",IF(COUNTIFS('Item setup'!$A$8:$A$47,B175)&lt;&gt;1,"n.a.",INDEX('Item setup'!$E$8:$E$47,MATCH(B175,'Item setup'!$A$8:$A$47,0))))</x:f>
      </x:c>
      <x:c r="J175" s="17" t="str">
        <x:f>IF(B175="","",IF(COUNTIFS('Item setup'!$A$8:$A$47,B175)&lt;&gt;1,"n.a.",INDEX('Item setup'!$I$8:$I$47,MATCH(B175,'Item setup'!$A$8:$A$47,0))))</x:f>
      </x:c>
      <x:c r="K175" s="17" t="str">
        <x:f>IF(OR(A175="",B175="",NOT(ISNUMBER(F175))),"",IF(ISNUMBER(J175),F175*J175,"n.a."))</x:f>
      </x:c>
      <x:c r="L175" s="15" t="str">
        <x:f>IF(OR(B175="",NOT(ISNUMBER(E175))),"",IF(OR(D175="Routine",D175="QC",D175="Repeat"),IF(COUNTIFS('Item setup'!$A$8:$A$47,B175)&lt;&gt;1,"n.a.",IF(IF(D175="Routine",COUNTIFS('Item setup'!$A$8:$A$47,B175,'Item setup'!$J$8:$J$47,"&lt;&gt;"),IF(D175="QC",COUNTIFS('Item setup'!$A$8:$A$47,B175,'Item setup'!$K$8:$K$47,"&lt;&gt;"),COUNTIFS('Item setup'!$A$8:$A$47,B175,'Item setup'!$L$8:$L$47,"&lt;&gt;")))=0,"n.a.",E175*IF(D175="Routine",INDEX('Item setup'!$J$8:$J$47,MATCH(B175,'Item setup'!$A$8:$A$47,0)),IF(D175="QC",INDEX('Item setup'!$K$8:$K$47,MATCH(B175,'Item setup'!$A$8:$A$47,0)),INDEX('Item setup'!$L$8:$L$47,MATCH(B175,'Item setup'!$A$8:$A$47,0)))))),""))</x:f>
      </x:c>
      <x:c r="M175" s="15" t="str">
        <x:f>IF(AND(ISNUMBER(F175),ISNUMBER(L175)),F175-L175,"")</x:f>
      </x:c>
      <x:c r="N175" s="15" t="str">
        <x:f>IF(COUNTA(A175:G175)=0,"",IF(OR(A175="",B175="",C175="",D175="",NOT(ISNUMBER(F175))),"Complete entry",IF(OR(NOT(ISNUMBER(A175)),NOT(ISNUMBER(F175)),F175&lt;0),"Invalid date/quantity",IF(COUNTIFS('Item setup'!$A$8:$A$47,B175)&lt;&gt;1,"Check item ID",IF(COUNTIFS('Lot register'!$A$8:$A$107,B175,'Lot register'!$B$8:$B$107,C175)&lt;&gt;1,"Check lot ID",IF(OR(D175="Routine",D175="QC",D175="Repeat"),IF(OR(NOT(ISNUMBER(E175)),E175&lt;0),"Enter work count",IF(NOT(ISNUMBER(J175)),"Enter pack details","Recorded")),IF(NOT(ISNUMBER(J175)),"Enter pack details","Recorded")))))))</x:f>
      </x:c>
      <x:c r="O175" s="15" t="str">
        <x:f>IF(B175="","",IF(COUNTIFS('Item setup'!$A$8:$A$47,B175)&lt;&gt;1,"n.a.",INDEX('Item setup'!$F$8:$F$47,MATCH(B175,'Item setup'!$A$8:$A$47,0))))</x:f>
      </x:c>
    </x:row>
    <x:row r="176" ht="24" customHeight="1">
      <x:c r="A176" s="7"/>
      <x:c r="B176" s="5"/>
      <x:c r="C176" s="5"/>
      <x:c r="D176" s="5"/>
      <x:c r="E176" s="16"/>
      <x:c r="F176" s="16"/>
      <x:c r="G176" s="5"/>
      <x:c r="H176" s="15" t="str">
        <x:f>IF(B176="","",IF(COUNTIFS('Item setup'!$A$8:$A$47,B176)&lt;&gt;1,"n.a.",INDEX('Item setup'!$B$8:$B$47,MATCH(B176,'Item setup'!$A$8:$A$47,0))))</x:f>
      </x:c>
      <x:c r="I176" s="15" t="str">
        <x:f>IF(B176="","",IF(COUNTIFS('Item setup'!$A$8:$A$47,B176)&lt;&gt;1,"n.a.",INDEX('Item setup'!$E$8:$E$47,MATCH(B176,'Item setup'!$A$8:$A$47,0))))</x:f>
      </x:c>
      <x:c r="J176" s="17" t="str">
        <x:f>IF(B176="","",IF(COUNTIFS('Item setup'!$A$8:$A$47,B176)&lt;&gt;1,"n.a.",INDEX('Item setup'!$I$8:$I$47,MATCH(B176,'Item setup'!$A$8:$A$47,0))))</x:f>
      </x:c>
      <x:c r="K176" s="17" t="str">
        <x:f>IF(OR(A176="",B176="",NOT(ISNUMBER(F176))),"",IF(ISNUMBER(J176),F176*J176,"n.a."))</x:f>
      </x:c>
      <x:c r="L176" s="15" t="str">
        <x:f>IF(OR(B176="",NOT(ISNUMBER(E176))),"",IF(OR(D176="Routine",D176="QC",D176="Repeat"),IF(COUNTIFS('Item setup'!$A$8:$A$47,B176)&lt;&gt;1,"n.a.",IF(IF(D176="Routine",COUNTIFS('Item setup'!$A$8:$A$47,B176,'Item setup'!$J$8:$J$47,"&lt;&gt;"),IF(D176="QC",COUNTIFS('Item setup'!$A$8:$A$47,B176,'Item setup'!$K$8:$K$47,"&lt;&gt;"),COUNTIFS('Item setup'!$A$8:$A$47,B176,'Item setup'!$L$8:$L$47,"&lt;&gt;")))=0,"n.a.",E176*IF(D176="Routine",INDEX('Item setup'!$J$8:$J$47,MATCH(B176,'Item setup'!$A$8:$A$47,0)),IF(D176="QC",INDEX('Item setup'!$K$8:$K$47,MATCH(B176,'Item setup'!$A$8:$A$47,0)),INDEX('Item setup'!$L$8:$L$47,MATCH(B176,'Item setup'!$A$8:$A$47,0)))))),""))</x:f>
      </x:c>
      <x:c r="M176" s="15" t="str">
        <x:f>IF(AND(ISNUMBER(F176),ISNUMBER(L176)),F176-L176,"")</x:f>
      </x:c>
      <x:c r="N176" s="15" t="str">
        <x:f>IF(COUNTA(A176:G176)=0,"",IF(OR(A176="",B176="",C176="",D176="",NOT(ISNUMBER(F176))),"Complete entry",IF(OR(NOT(ISNUMBER(A176)),NOT(ISNUMBER(F176)),F176&lt;0),"Invalid date/quantity",IF(COUNTIFS('Item setup'!$A$8:$A$47,B176)&lt;&gt;1,"Check item ID",IF(COUNTIFS('Lot register'!$A$8:$A$107,B176,'Lot register'!$B$8:$B$107,C176)&lt;&gt;1,"Check lot ID",IF(OR(D176="Routine",D176="QC",D176="Repeat"),IF(OR(NOT(ISNUMBER(E176)),E176&lt;0),"Enter work count",IF(NOT(ISNUMBER(J176)),"Enter pack details","Recorded")),IF(NOT(ISNUMBER(J176)),"Enter pack details","Recorded")))))))</x:f>
      </x:c>
      <x:c r="O176" s="15" t="str">
        <x:f>IF(B176="","",IF(COUNTIFS('Item setup'!$A$8:$A$47,B176)&lt;&gt;1,"n.a.",INDEX('Item setup'!$F$8:$F$47,MATCH(B176,'Item setup'!$A$8:$A$47,0))))</x:f>
      </x:c>
    </x:row>
    <x:row r="177" ht="24" customHeight="1">
      <x:c r="A177" s="7"/>
      <x:c r="B177" s="5"/>
      <x:c r="C177" s="5"/>
      <x:c r="D177" s="5"/>
      <x:c r="E177" s="16"/>
      <x:c r="F177" s="16"/>
      <x:c r="G177" s="5"/>
      <x:c r="H177" s="15" t="str">
        <x:f>IF(B177="","",IF(COUNTIFS('Item setup'!$A$8:$A$47,B177)&lt;&gt;1,"n.a.",INDEX('Item setup'!$B$8:$B$47,MATCH(B177,'Item setup'!$A$8:$A$47,0))))</x:f>
      </x:c>
      <x:c r="I177" s="15" t="str">
        <x:f>IF(B177="","",IF(COUNTIFS('Item setup'!$A$8:$A$47,B177)&lt;&gt;1,"n.a.",INDEX('Item setup'!$E$8:$E$47,MATCH(B177,'Item setup'!$A$8:$A$47,0))))</x:f>
      </x:c>
      <x:c r="J177" s="17" t="str">
        <x:f>IF(B177="","",IF(COUNTIFS('Item setup'!$A$8:$A$47,B177)&lt;&gt;1,"n.a.",INDEX('Item setup'!$I$8:$I$47,MATCH(B177,'Item setup'!$A$8:$A$47,0))))</x:f>
      </x:c>
      <x:c r="K177" s="17" t="str">
        <x:f>IF(OR(A177="",B177="",NOT(ISNUMBER(F177))),"",IF(ISNUMBER(J177),F177*J177,"n.a."))</x:f>
      </x:c>
      <x:c r="L177" s="15" t="str">
        <x:f>IF(OR(B177="",NOT(ISNUMBER(E177))),"",IF(OR(D177="Routine",D177="QC",D177="Repeat"),IF(COUNTIFS('Item setup'!$A$8:$A$47,B177)&lt;&gt;1,"n.a.",IF(IF(D177="Routine",COUNTIFS('Item setup'!$A$8:$A$47,B177,'Item setup'!$J$8:$J$47,"&lt;&gt;"),IF(D177="QC",COUNTIFS('Item setup'!$A$8:$A$47,B177,'Item setup'!$K$8:$K$47,"&lt;&gt;"),COUNTIFS('Item setup'!$A$8:$A$47,B177,'Item setup'!$L$8:$L$47,"&lt;&gt;")))=0,"n.a.",E177*IF(D177="Routine",INDEX('Item setup'!$J$8:$J$47,MATCH(B177,'Item setup'!$A$8:$A$47,0)),IF(D177="QC",INDEX('Item setup'!$K$8:$K$47,MATCH(B177,'Item setup'!$A$8:$A$47,0)),INDEX('Item setup'!$L$8:$L$47,MATCH(B177,'Item setup'!$A$8:$A$47,0)))))),""))</x:f>
      </x:c>
      <x:c r="M177" s="15" t="str">
        <x:f>IF(AND(ISNUMBER(F177),ISNUMBER(L177)),F177-L177,"")</x:f>
      </x:c>
      <x:c r="N177" s="15" t="str">
        <x:f>IF(COUNTA(A177:G177)=0,"",IF(OR(A177="",B177="",C177="",D177="",NOT(ISNUMBER(F177))),"Complete entry",IF(OR(NOT(ISNUMBER(A177)),NOT(ISNUMBER(F177)),F177&lt;0),"Invalid date/quantity",IF(COUNTIFS('Item setup'!$A$8:$A$47,B177)&lt;&gt;1,"Check item ID",IF(COUNTIFS('Lot register'!$A$8:$A$107,B177,'Lot register'!$B$8:$B$107,C177)&lt;&gt;1,"Check lot ID",IF(OR(D177="Routine",D177="QC",D177="Repeat"),IF(OR(NOT(ISNUMBER(E177)),E177&lt;0),"Enter work count",IF(NOT(ISNUMBER(J177)),"Enter pack details","Recorded")),IF(NOT(ISNUMBER(J177)),"Enter pack details","Recorded")))))))</x:f>
      </x:c>
      <x:c r="O177" s="15" t="str">
        <x:f>IF(B177="","",IF(COUNTIFS('Item setup'!$A$8:$A$47,B177)&lt;&gt;1,"n.a.",INDEX('Item setup'!$F$8:$F$47,MATCH(B177,'Item setup'!$A$8:$A$47,0))))</x:f>
      </x:c>
    </x:row>
    <x:row r="178" ht="24" customHeight="1">
      <x:c r="A178" s="7"/>
      <x:c r="B178" s="5"/>
      <x:c r="C178" s="5"/>
      <x:c r="D178" s="5"/>
      <x:c r="E178" s="16"/>
      <x:c r="F178" s="16"/>
      <x:c r="G178" s="5"/>
      <x:c r="H178" s="15" t="str">
        <x:f>IF(B178="","",IF(COUNTIFS('Item setup'!$A$8:$A$47,B178)&lt;&gt;1,"n.a.",INDEX('Item setup'!$B$8:$B$47,MATCH(B178,'Item setup'!$A$8:$A$47,0))))</x:f>
      </x:c>
      <x:c r="I178" s="15" t="str">
        <x:f>IF(B178="","",IF(COUNTIFS('Item setup'!$A$8:$A$47,B178)&lt;&gt;1,"n.a.",INDEX('Item setup'!$E$8:$E$47,MATCH(B178,'Item setup'!$A$8:$A$47,0))))</x:f>
      </x:c>
      <x:c r="J178" s="17" t="str">
        <x:f>IF(B178="","",IF(COUNTIFS('Item setup'!$A$8:$A$47,B178)&lt;&gt;1,"n.a.",INDEX('Item setup'!$I$8:$I$47,MATCH(B178,'Item setup'!$A$8:$A$47,0))))</x:f>
      </x:c>
      <x:c r="K178" s="17" t="str">
        <x:f>IF(OR(A178="",B178="",NOT(ISNUMBER(F178))),"",IF(ISNUMBER(J178),F178*J178,"n.a."))</x:f>
      </x:c>
      <x:c r="L178" s="15" t="str">
        <x:f>IF(OR(B178="",NOT(ISNUMBER(E178))),"",IF(OR(D178="Routine",D178="QC",D178="Repeat"),IF(COUNTIFS('Item setup'!$A$8:$A$47,B178)&lt;&gt;1,"n.a.",IF(IF(D178="Routine",COUNTIFS('Item setup'!$A$8:$A$47,B178,'Item setup'!$J$8:$J$47,"&lt;&gt;"),IF(D178="QC",COUNTIFS('Item setup'!$A$8:$A$47,B178,'Item setup'!$K$8:$K$47,"&lt;&gt;"),COUNTIFS('Item setup'!$A$8:$A$47,B178,'Item setup'!$L$8:$L$47,"&lt;&gt;")))=0,"n.a.",E178*IF(D178="Routine",INDEX('Item setup'!$J$8:$J$47,MATCH(B178,'Item setup'!$A$8:$A$47,0)),IF(D178="QC",INDEX('Item setup'!$K$8:$K$47,MATCH(B178,'Item setup'!$A$8:$A$47,0)),INDEX('Item setup'!$L$8:$L$47,MATCH(B178,'Item setup'!$A$8:$A$47,0)))))),""))</x:f>
      </x:c>
      <x:c r="M178" s="15" t="str">
        <x:f>IF(AND(ISNUMBER(F178),ISNUMBER(L178)),F178-L178,"")</x:f>
      </x:c>
      <x:c r="N178" s="15" t="str">
        <x:f>IF(COUNTA(A178:G178)=0,"",IF(OR(A178="",B178="",C178="",D178="",NOT(ISNUMBER(F178))),"Complete entry",IF(OR(NOT(ISNUMBER(A178)),NOT(ISNUMBER(F178)),F178&lt;0),"Invalid date/quantity",IF(COUNTIFS('Item setup'!$A$8:$A$47,B178)&lt;&gt;1,"Check item ID",IF(COUNTIFS('Lot register'!$A$8:$A$107,B178,'Lot register'!$B$8:$B$107,C178)&lt;&gt;1,"Check lot ID",IF(OR(D178="Routine",D178="QC",D178="Repeat"),IF(OR(NOT(ISNUMBER(E178)),E178&lt;0),"Enter work count",IF(NOT(ISNUMBER(J178)),"Enter pack details","Recorded")),IF(NOT(ISNUMBER(J178)),"Enter pack details","Recorded")))))))</x:f>
      </x:c>
      <x:c r="O178" s="15" t="str">
        <x:f>IF(B178="","",IF(COUNTIFS('Item setup'!$A$8:$A$47,B178)&lt;&gt;1,"n.a.",INDEX('Item setup'!$F$8:$F$47,MATCH(B178,'Item setup'!$A$8:$A$47,0))))</x:f>
      </x:c>
    </x:row>
    <x:row r="179" ht="24" customHeight="1">
      <x:c r="A179" s="7"/>
      <x:c r="B179" s="5"/>
      <x:c r="C179" s="5"/>
      <x:c r="D179" s="5"/>
      <x:c r="E179" s="16"/>
      <x:c r="F179" s="16"/>
      <x:c r="G179" s="5"/>
      <x:c r="H179" s="15" t="str">
        <x:f>IF(B179="","",IF(COUNTIFS('Item setup'!$A$8:$A$47,B179)&lt;&gt;1,"n.a.",INDEX('Item setup'!$B$8:$B$47,MATCH(B179,'Item setup'!$A$8:$A$47,0))))</x:f>
      </x:c>
      <x:c r="I179" s="15" t="str">
        <x:f>IF(B179="","",IF(COUNTIFS('Item setup'!$A$8:$A$47,B179)&lt;&gt;1,"n.a.",INDEX('Item setup'!$E$8:$E$47,MATCH(B179,'Item setup'!$A$8:$A$47,0))))</x:f>
      </x:c>
      <x:c r="J179" s="17" t="str">
        <x:f>IF(B179="","",IF(COUNTIFS('Item setup'!$A$8:$A$47,B179)&lt;&gt;1,"n.a.",INDEX('Item setup'!$I$8:$I$47,MATCH(B179,'Item setup'!$A$8:$A$47,0))))</x:f>
      </x:c>
      <x:c r="K179" s="17" t="str">
        <x:f>IF(OR(A179="",B179="",NOT(ISNUMBER(F179))),"",IF(ISNUMBER(J179),F179*J179,"n.a."))</x:f>
      </x:c>
      <x:c r="L179" s="15" t="str">
        <x:f>IF(OR(B179="",NOT(ISNUMBER(E179))),"",IF(OR(D179="Routine",D179="QC",D179="Repeat"),IF(COUNTIFS('Item setup'!$A$8:$A$47,B179)&lt;&gt;1,"n.a.",IF(IF(D179="Routine",COUNTIFS('Item setup'!$A$8:$A$47,B179,'Item setup'!$J$8:$J$47,"&lt;&gt;"),IF(D179="QC",COUNTIFS('Item setup'!$A$8:$A$47,B179,'Item setup'!$K$8:$K$47,"&lt;&gt;"),COUNTIFS('Item setup'!$A$8:$A$47,B179,'Item setup'!$L$8:$L$47,"&lt;&gt;")))=0,"n.a.",E179*IF(D179="Routine",INDEX('Item setup'!$J$8:$J$47,MATCH(B179,'Item setup'!$A$8:$A$47,0)),IF(D179="QC",INDEX('Item setup'!$K$8:$K$47,MATCH(B179,'Item setup'!$A$8:$A$47,0)),INDEX('Item setup'!$L$8:$L$47,MATCH(B179,'Item setup'!$A$8:$A$47,0)))))),""))</x:f>
      </x:c>
      <x:c r="M179" s="15" t="str">
        <x:f>IF(AND(ISNUMBER(F179),ISNUMBER(L179)),F179-L179,"")</x:f>
      </x:c>
      <x:c r="N179" s="15" t="str">
        <x:f>IF(COUNTA(A179:G179)=0,"",IF(OR(A179="",B179="",C179="",D179="",NOT(ISNUMBER(F179))),"Complete entry",IF(OR(NOT(ISNUMBER(A179)),NOT(ISNUMBER(F179)),F179&lt;0),"Invalid date/quantity",IF(COUNTIFS('Item setup'!$A$8:$A$47,B179)&lt;&gt;1,"Check item ID",IF(COUNTIFS('Lot register'!$A$8:$A$107,B179,'Lot register'!$B$8:$B$107,C179)&lt;&gt;1,"Check lot ID",IF(OR(D179="Routine",D179="QC",D179="Repeat"),IF(OR(NOT(ISNUMBER(E179)),E179&lt;0),"Enter work count",IF(NOT(ISNUMBER(J179)),"Enter pack details","Recorded")),IF(NOT(ISNUMBER(J179)),"Enter pack details","Recorded")))))))</x:f>
      </x:c>
      <x:c r="O179" s="15" t="str">
        <x:f>IF(B179="","",IF(COUNTIFS('Item setup'!$A$8:$A$47,B179)&lt;&gt;1,"n.a.",INDEX('Item setup'!$F$8:$F$47,MATCH(B179,'Item setup'!$A$8:$A$47,0))))</x:f>
      </x:c>
    </x:row>
    <x:row r="180" ht="24" customHeight="1">
      <x:c r="A180" s="7"/>
      <x:c r="B180" s="5"/>
      <x:c r="C180" s="5"/>
      <x:c r="D180" s="5"/>
      <x:c r="E180" s="16"/>
      <x:c r="F180" s="16"/>
      <x:c r="G180" s="5"/>
      <x:c r="H180" s="15" t="str">
        <x:f>IF(B180="","",IF(COUNTIFS('Item setup'!$A$8:$A$47,B180)&lt;&gt;1,"n.a.",INDEX('Item setup'!$B$8:$B$47,MATCH(B180,'Item setup'!$A$8:$A$47,0))))</x:f>
      </x:c>
      <x:c r="I180" s="15" t="str">
        <x:f>IF(B180="","",IF(COUNTIFS('Item setup'!$A$8:$A$47,B180)&lt;&gt;1,"n.a.",INDEX('Item setup'!$E$8:$E$47,MATCH(B180,'Item setup'!$A$8:$A$47,0))))</x:f>
      </x:c>
      <x:c r="J180" s="17" t="str">
        <x:f>IF(B180="","",IF(COUNTIFS('Item setup'!$A$8:$A$47,B180)&lt;&gt;1,"n.a.",INDEX('Item setup'!$I$8:$I$47,MATCH(B180,'Item setup'!$A$8:$A$47,0))))</x:f>
      </x:c>
      <x:c r="K180" s="17" t="str">
        <x:f>IF(OR(A180="",B180="",NOT(ISNUMBER(F180))),"",IF(ISNUMBER(J180),F180*J180,"n.a."))</x:f>
      </x:c>
      <x:c r="L180" s="15" t="str">
        <x:f>IF(OR(B180="",NOT(ISNUMBER(E180))),"",IF(OR(D180="Routine",D180="QC",D180="Repeat"),IF(COUNTIFS('Item setup'!$A$8:$A$47,B180)&lt;&gt;1,"n.a.",IF(IF(D180="Routine",COUNTIFS('Item setup'!$A$8:$A$47,B180,'Item setup'!$J$8:$J$47,"&lt;&gt;"),IF(D180="QC",COUNTIFS('Item setup'!$A$8:$A$47,B180,'Item setup'!$K$8:$K$47,"&lt;&gt;"),COUNTIFS('Item setup'!$A$8:$A$47,B180,'Item setup'!$L$8:$L$47,"&lt;&gt;")))=0,"n.a.",E180*IF(D180="Routine",INDEX('Item setup'!$J$8:$J$47,MATCH(B180,'Item setup'!$A$8:$A$47,0)),IF(D180="QC",INDEX('Item setup'!$K$8:$K$47,MATCH(B180,'Item setup'!$A$8:$A$47,0)),INDEX('Item setup'!$L$8:$L$47,MATCH(B180,'Item setup'!$A$8:$A$47,0)))))),""))</x:f>
      </x:c>
      <x:c r="M180" s="15" t="str">
        <x:f>IF(AND(ISNUMBER(F180),ISNUMBER(L180)),F180-L180,"")</x:f>
      </x:c>
      <x:c r="N180" s="15" t="str">
        <x:f>IF(COUNTA(A180:G180)=0,"",IF(OR(A180="",B180="",C180="",D180="",NOT(ISNUMBER(F180))),"Complete entry",IF(OR(NOT(ISNUMBER(A180)),NOT(ISNUMBER(F180)),F180&lt;0),"Invalid date/quantity",IF(COUNTIFS('Item setup'!$A$8:$A$47,B180)&lt;&gt;1,"Check item ID",IF(COUNTIFS('Lot register'!$A$8:$A$107,B180,'Lot register'!$B$8:$B$107,C180)&lt;&gt;1,"Check lot ID",IF(OR(D180="Routine",D180="QC",D180="Repeat"),IF(OR(NOT(ISNUMBER(E180)),E180&lt;0),"Enter work count",IF(NOT(ISNUMBER(J180)),"Enter pack details","Recorded")),IF(NOT(ISNUMBER(J180)),"Enter pack details","Recorded")))))))</x:f>
      </x:c>
      <x:c r="O180" s="15" t="str">
        <x:f>IF(B180="","",IF(COUNTIFS('Item setup'!$A$8:$A$47,B180)&lt;&gt;1,"n.a.",INDEX('Item setup'!$F$8:$F$47,MATCH(B180,'Item setup'!$A$8:$A$47,0))))</x:f>
      </x:c>
    </x:row>
    <x:row r="181" ht="24" customHeight="1">
      <x:c r="A181" s="7"/>
      <x:c r="B181" s="5"/>
      <x:c r="C181" s="5"/>
      <x:c r="D181" s="5"/>
      <x:c r="E181" s="16"/>
      <x:c r="F181" s="16"/>
      <x:c r="G181" s="5"/>
      <x:c r="H181" s="15" t="str">
        <x:f>IF(B181="","",IF(COUNTIFS('Item setup'!$A$8:$A$47,B181)&lt;&gt;1,"n.a.",INDEX('Item setup'!$B$8:$B$47,MATCH(B181,'Item setup'!$A$8:$A$47,0))))</x:f>
      </x:c>
      <x:c r="I181" s="15" t="str">
        <x:f>IF(B181="","",IF(COUNTIFS('Item setup'!$A$8:$A$47,B181)&lt;&gt;1,"n.a.",INDEX('Item setup'!$E$8:$E$47,MATCH(B181,'Item setup'!$A$8:$A$47,0))))</x:f>
      </x:c>
      <x:c r="J181" s="17" t="str">
        <x:f>IF(B181="","",IF(COUNTIFS('Item setup'!$A$8:$A$47,B181)&lt;&gt;1,"n.a.",INDEX('Item setup'!$I$8:$I$47,MATCH(B181,'Item setup'!$A$8:$A$47,0))))</x:f>
      </x:c>
      <x:c r="K181" s="17" t="str">
        <x:f>IF(OR(A181="",B181="",NOT(ISNUMBER(F181))),"",IF(ISNUMBER(J181),F181*J181,"n.a."))</x:f>
      </x:c>
      <x:c r="L181" s="15" t="str">
        <x:f>IF(OR(B181="",NOT(ISNUMBER(E181))),"",IF(OR(D181="Routine",D181="QC",D181="Repeat"),IF(COUNTIFS('Item setup'!$A$8:$A$47,B181)&lt;&gt;1,"n.a.",IF(IF(D181="Routine",COUNTIFS('Item setup'!$A$8:$A$47,B181,'Item setup'!$J$8:$J$47,"&lt;&gt;"),IF(D181="QC",COUNTIFS('Item setup'!$A$8:$A$47,B181,'Item setup'!$K$8:$K$47,"&lt;&gt;"),COUNTIFS('Item setup'!$A$8:$A$47,B181,'Item setup'!$L$8:$L$47,"&lt;&gt;")))=0,"n.a.",E181*IF(D181="Routine",INDEX('Item setup'!$J$8:$J$47,MATCH(B181,'Item setup'!$A$8:$A$47,0)),IF(D181="QC",INDEX('Item setup'!$K$8:$K$47,MATCH(B181,'Item setup'!$A$8:$A$47,0)),INDEX('Item setup'!$L$8:$L$47,MATCH(B181,'Item setup'!$A$8:$A$47,0)))))),""))</x:f>
      </x:c>
      <x:c r="M181" s="15" t="str">
        <x:f>IF(AND(ISNUMBER(F181),ISNUMBER(L181)),F181-L181,"")</x:f>
      </x:c>
      <x:c r="N181" s="15" t="str">
        <x:f>IF(COUNTA(A181:G181)=0,"",IF(OR(A181="",B181="",C181="",D181="",NOT(ISNUMBER(F181))),"Complete entry",IF(OR(NOT(ISNUMBER(A181)),NOT(ISNUMBER(F181)),F181&lt;0),"Invalid date/quantity",IF(COUNTIFS('Item setup'!$A$8:$A$47,B181)&lt;&gt;1,"Check item ID",IF(COUNTIFS('Lot register'!$A$8:$A$107,B181,'Lot register'!$B$8:$B$107,C181)&lt;&gt;1,"Check lot ID",IF(OR(D181="Routine",D181="QC",D181="Repeat"),IF(OR(NOT(ISNUMBER(E181)),E181&lt;0),"Enter work count",IF(NOT(ISNUMBER(J181)),"Enter pack details","Recorded")),IF(NOT(ISNUMBER(J181)),"Enter pack details","Recorded")))))))</x:f>
      </x:c>
      <x:c r="O181" s="15" t="str">
        <x:f>IF(B181="","",IF(COUNTIFS('Item setup'!$A$8:$A$47,B181)&lt;&gt;1,"n.a.",INDEX('Item setup'!$F$8:$F$47,MATCH(B181,'Item setup'!$A$8:$A$47,0))))</x:f>
      </x:c>
    </x:row>
    <x:row r="182" ht="24" customHeight="1">
      <x:c r="A182" s="7"/>
      <x:c r="B182" s="5"/>
      <x:c r="C182" s="5"/>
      <x:c r="D182" s="5"/>
      <x:c r="E182" s="16"/>
      <x:c r="F182" s="16"/>
      <x:c r="G182" s="5"/>
      <x:c r="H182" s="15" t="str">
        <x:f>IF(B182="","",IF(COUNTIFS('Item setup'!$A$8:$A$47,B182)&lt;&gt;1,"n.a.",INDEX('Item setup'!$B$8:$B$47,MATCH(B182,'Item setup'!$A$8:$A$47,0))))</x:f>
      </x:c>
      <x:c r="I182" s="15" t="str">
        <x:f>IF(B182="","",IF(COUNTIFS('Item setup'!$A$8:$A$47,B182)&lt;&gt;1,"n.a.",INDEX('Item setup'!$E$8:$E$47,MATCH(B182,'Item setup'!$A$8:$A$47,0))))</x:f>
      </x:c>
      <x:c r="J182" s="17" t="str">
        <x:f>IF(B182="","",IF(COUNTIFS('Item setup'!$A$8:$A$47,B182)&lt;&gt;1,"n.a.",INDEX('Item setup'!$I$8:$I$47,MATCH(B182,'Item setup'!$A$8:$A$47,0))))</x:f>
      </x:c>
      <x:c r="K182" s="17" t="str">
        <x:f>IF(OR(A182="",B182="",NOT(ISNUMBER(F182))),"",IF(ISNUMBER(J182),F182*J182,"n.a."))</x:f>
      </x:c>
      <x:c r="L182" s="15" t="str">
        <x:f>IF(OR(B182="",NOT(ISNUMBER(E182))),"",IF(OR(D182="Routine",D182="QC",D182="Repeat"),IF(COUNTIFS('Item setup'!$A$8:$A$47,B182)&lt;&gt;1,"n.a.",IF(IF(D182="Routine",COUNTIFS('Item setup'!$A$8:$A$47,B182,'Item setup'!$J$8:$J$47,"&lt;&gt;"),IF(D182="QC",COUNTIFS('Item setup'!$A$8:$A$47,B182,'Item setup'!$K$8:$K$47,"&lt;&gt;"),COUNTIFS('Item setup'!$A$8:$A$47,B182,'Item setup'!$L$8:$L$47,"&lt;&gt;")))=0,"n.a.",E182*IF(D182="Routine",INDEX('Item setup'!$J$8:$J$47,MATCH(B182,'Item setup'!$A$8:$A$47,0)),IF(D182="QC",INDEX('Item setup'!$K$8:$K$47,MATCH(B182,'Item setup'!$A$8:$A$47,0)),INDEX('Item setup'!$L$8:$L$47,MATCH(B182,'Item setup'!$A$8:$A$47,0)))))),""))</x:f>
      </x:c>
      <x:c r="M182" s="15" t="str">
        <x:f>IF(AND(ISNUMBER(F182),ISNUMBER(L182)),F182-L182,"")</x:f>
      </x:c>
      <x:c r="N182" s="15" t="str">
        <x:f>IF(COUNTA(A182:G182)=0,"",IF(OR(A182="",B182="",C182="",D182="",NOT(ISNUMBER(F182))),"Complete entry",IF(OR(NOT(ISNUMBER(A182)),NOT(ISNUMBER(F182)),F182&lt;0),"Invalid date/quantity",IF(COUNTIFS('Item setup'!$A$8:$A$47,B182)&lt;&gt;1,"Check item ID",IF(COUNTIFS('Lot register'!$A$8:$A$107,B182,'Lot register'!$B$8:$B$107,C182)&lt;&gt;1,"Check lot ID",IF(OR(D182="Routine",D182="QC",D182="Repeat"),IF(OR(NOT(ISNUMBER(E182)),E182&lt;0),"Enter work count",IF(NOT(ISNUMBER(J182)),"Enter pack details","Recorded")),IF(NOT(ISNUMBER(J182)),"Enter pack details","Recorded")))))))</x:f>
      </x:c>
      <x:c r="O182" s="15" t="str">
        <x:f>IF(B182="","",IF(COUNTIFS('Item setup'!$A$8:$A$47,B182)&lt;&gt;1,"n.a.",INDEX('Item setup'!$F$8:$F$47,MATCH(B182,'Item setup'!$A$8:$A$47,0))))</x:f>
      </x:c>
    </x:row>
    <x:row r="183" ht="24" customHeight="1">
      <x:c r="A183" s="7"/>
      <x:c r="B183" s="5"/>
      <x:c r="C183" s="5"/>
      <x:c r="D183" s="5"/>
      <x:c r="E183" s="16"/>
      <x:c r="F183" s="16"/>
      <x:c r="G183" s="5"/>
      <x:c r="H183" s="15" t="str">
        <x:f>IF(B183="","",IF(COUNTIFS('Item setup'!$A$8:$A$47,B183)&lt;&gt;1,"n.a.",INDEX('Item setup'!$B$8:$B$47,MATCH(B183,'Item setup'!$A$8:$A$47,0))))</x:f>
      </x:c>
      <x:c r="I183" s="15" t="str">
        <x:f>IF(B183="","",IF(COUNTIFS('Item setup'!$A$8:$A$47,B183)&lt;&gt;1,"n.a.",INDEX('Item setup'!$E$8:$E$47,MATCH(B183,'Item setup'!$A$8:$A$47,0))))</x:f>
      </x:c>
      <x:c r="J183" s="17" t="str">
        <x:f>IF(B183="","",IF(COUNTIFS('Item setup'!$A$8:$A$47,B183)&lt;&gt;1,"n.a.",INDEX('Item setup'!$I$8:$I$47,MATCH(B183,'Item setup'!$A$8:$A$47,0))))</x:f>
      </x:c>
      <x:c r="K183" s="17" t="str">
        <x:f>IF(OR(A183="",B183="",NOT(ISNUMBER(F183))),"",IF(ISNUMBER(J183),F183*J183,"n.a."))</x:f>
      </x:c>
      <x:c r="L183" s="15" t="str">
        <x:f>IF(OR(B183="",NOT(ISNUMBER(E183))),"",IF(OR(D183="Routine",D183="QC",D183="Repeat"),IF(COUNTIFS('Item setup'!$A$8:$A$47,B183)&lt;&gt;1,"n.a.",IF(IF(D183="Routine",COUNTIFS('Item setup'!$A$8:$A$47,B183,'Item setup'!$J$8:$J$47,"&lt;&gt;"),IF(D183="QC",COUNTIFS('Item setup'!$A$8:$A$47,B183,'Item setup'!$K$8:$K$47,"&lt;&gt;"),COUNTIFS('Item setup'!$A$8:$A$47,B183,'Item setup'!$L$8:$L$47,"&lt;&gt;")))=0,"n.a.",E183*IF(D183="Routine",INDEX('Item setup'!$J$8:$J$47,MATCH(B183,'Item setup'!$A$8:$A$47,0)),IF(D183="QC",INDEX('Item setup'!$K$8:$K$47,MATCH(B183,'Item setup'!$A$8:$A$47,0)),INDEX('Item setup'!$L$8:$L$47,MATCH(B183,'Item setup'!$A$8:$A$47,0)))))),""))</x:f>
      </x:c>
      <x:c r="M183" s="15" t="str">
        <x:f>IF(AND(ISNUMBER(F183),ISNUMBER(L183)),F183-L183,"")</x:f>
      </x:c>
      <x:c r="N183" s="15" t="str">
        <x:f>IF(COUNTA(A183:G183)=0,"",IF(OR(A183="",B183="",C183="",D183="",NOT(ISNUMBER(F183))),"Complete entry",IF(OR(NOT(ISNUMBER(A183)),NOT(ISNUMBER(F183)),F183&lt;0),"Invalid date/quantity",IF(COUNTIFS('Item setup'!$A$8:$A$47,B183)&lt;&gt;1,"Check item ID",IF(COUNTIFS('Lot register'!$A$8:$A$107,B183,'Lot register'!$B$8:$B$107,C183)&lt;&gt;1,"Check lot ID",IF(OR(D183="Routine",D183="QC",D183="Repeat"),IF(OR(NOT(ISNUMBER(E183)),E183&lt;0),"Enter work count",IF(NOT(ISNUMBER(J183)),"Enter pack details","Recorded")),IF(NOT(ISNUMBER(J183)),"Enter pack details","Recorded")))))))</x:f>
      </x:c>
      <x:c r="O183" s="15" t="str">
        <x:f>IF(B183="","",IF(COUNTIFS('Item setup'!$A$8:$A$47,B183)&lt;&gt;1,"n.a.",INDEX('Item setup'!$F$8:$F$47,MATCH(B183,'Item setup'!$A$8:$A$47,0))))</x:f>
      </x:c>
    </x:row>
    <x:row r="184" ht="24" customHeight="1">
      <x:c r="A184" s="7"/>
      <x:c r="B184" s="5"/>
      <x:c r="C184" s="5"/>
      <x:c r="D184" s="5"/>
      <x:c r="E184" s="16"/>
      <x:c r="F184" s="16"/>
      <x:c r="G184" s="5"/>
      <x:c r="H184" s="15" t="str">
        <x:f>IF(B184="","",IF(COUNTIFS('Item setup'!$A$8:$A$47,B184)&lt;&gt;1,"n.a.",INDEX('Item setup'!$B$8:$B$47,MATCH(B184,'Item setup'!$A$8:$A$47,0))))</x:f>
      </x:c>
      <x:c r="I184" s="15" t="str">
        <x:f>IF(B184="","",IF(COUNTIFS('Item setup'!$A$8:$A$47,B184)&lt;&gt;1,"n.a.",INDEX('Item setup'!$E$8:$E$47,MATCH(B184,'Item setup'!$A$8:$A$47,0))))</x:f>
      </x:c>
      <x:c r="J184" s="17" t="str">
        <x:f>IF(B184="","",IF(COUNTIFS('Item setup'!$A$8:$A$47,B184)&lt;&gt;1,"n.a.",INDEX('Item setup'!$I$8:$I$47,MATCH(B184,'Item setup'!$A$8:$A$47,0))))</x:f>
      </x:c>
      <x:c r="K184" s="17" t="str">
        <x:f>IF(OR(A184="",B184="",NOT(ISNUMBER(F184))),"",IF(ISNUMBER(J184),F184*J184,"n.a."))</x:f>
      </x:c>
      <x:c r="L184" s="15" t="str">
        <x:f>IF(OR(B184="",NOT(ISNUMBER(E184))),"",IF(OR(D184="Routine",D184="QC",D184="Repeat"),IF(COUNTIFS('Item setup'!$A$8:$A$47,B184)&lt;&gt;1,"n.a.",IF(IF(D184="Routine",COUNTIFS('Item setup'!$A$8:$A$47,B184,'Item setup'!$J$8:$J$47,"&lt;&gt;"),IF(D184="QC",COUNTIFS('Item setup'!$A$8:$A$47,B184,'Item setup'!$K$8:$K$47,"&lt;&gt;"),COUNTIFS('Item setup'!$A$8:$A$47,B184,'Item setup'!$L$8:$L$47,"&lt;&gt;")))=0,"n.a.",E184*IF(D184="Routine",INDEX('Item setup'!$J$8:$J$47,MATCH(B184,'Item setup'!$A$8:$A$47,0)),IF(D184="QC",INDEX('Item setup'!$K$8:$K$47,MATCH(B184,'Item setup'!$A$8:$A$47,0)),INDEX('Item setup'!$L$8:$L$47,MATCH(B184,'Item setup'!$A$8:$A$47,0)))))),""))</x:f>
      </x:c>
      <x:c r="M184" s="15" t="str">
        <x:f>IF(AND(ISNUMBER(F184),ISNUMBER(L184)),F184-L184,"")</x:f>
      </x:c>
      <x:c r="N184" s="15" t="str">
        <x:f>IF(COUNTA(A184:G184)=0,"",IF(OR(A184="",B184="",C184="",D184="",NOT(ISNUMBER(F184))),"Complete entry",IF(OR(NOT(ISNUMBER(A184)),NOT(ISNUMBER(F184)),F184&lt;0),"Invalid date/quantity",IF(COUNTIFS('Item setup'!$A$8:$A$47,B184)&lt;&gt;1,"Check item ID",IF(COUNTIFS('Lot register'!$A$8:$A$107,B184,'Lot register'!$B$8:$B$107,C184)&lt;&gt;1,"Check lot ID",IF(OR(D184="Routine",D184="QC",D184="Repeat"),IF(OR(NOT(ISNUMBER(E184)),E184&lt;0),"Enter work count",IF(NOT(ISNUMBER(J184)),"Enter pack details","Recorded")),IF(NOT(ISNUMBER(J184)),"Enter pack details","Recorded")))))))</x:f>
      </x:c>
      <x:c r="O184" s="15" t="str">
        <x:f>IF(B184="","",IF(COUNTIFS('Item setup'!$A$8:$A$47,B184)&lt;&gt;1,"n.a.",INDEX('Item setup'!$F$8:$F$47,MATCH(B184,'Item setup'!$A$8:$A$47,0))))</x:f>
      </x:c>
    </x:row>
    <x:row r="185" ht="24" customHeight="1">
      <x:c r="A185" s="7"/>
      <x:c r="B185" s="5"/>
      <x:c r="C185" s="5"/>
      <x:c r="D185" s="5"/>
      <x:c r="E185" s="16"/>
      <x:c r="F185" s="16"/>
      <x:c r="G185" s="5"/>
      <x:c r="H185" s="15" t="str">
        <x:f>IF(B185="","",IF(COUNTIFS('Item setup'!$A$8:$A$47,B185)&lt;&gt;1,"n.a.",INDEX('Item setup'!$B$8:$B$47,MATCH(B185,'Item setup'!$A$8:$A$47,0))))</x:f>
      </x:c>
      <x:c r="I185" s="15" t="str">
        <x:f>IF(B185="","",IF(COUNTIFS('Item setup'!$A$8:$A$47,B185)&lt;&gt;1,"n.a.",INDEX('Item setup'!$E$8:$E$47,MATCH(B185,'Item setup'!$A$8:$A$47,0))))</x:f>
      </x:c>
      <x:c r="J185" s="17" t="str">
        <x:f>IF(B185="","",IF(COUNTIFS('Item setup'!$A$8:$A$47,B185)&lt;&gt;1,"n.a.",INDEX('Item setup'!$I$8:$I$47,MATCH(B185,'Item setup'!$A$8:$A$47,0))))</x:f>
      </x:c>
      <x:c r="K185" s="17" t="str">
        <x:f>IF(OR(A185="",B185="",NOT(ISNUMBER(F185))),"",IF(ISNUMBER(J185),F185*J185,"n.a."))</x:f>
      </x:c>
      <x:c r="L185" s="15" t="str">
        <x:f>IF(OR(B185="",NOT(ISNUMBER(E185))),"",IF(OR(D185="Routine",D185="QC",D185="Repeat"),IF(COUNTIFS('Item setup'!$A$8:$A$47,B185)&lt;&gt;1,"n.a.",IF(IF(D185="Routine",COUNTIFS('Item setup'!$A$8:$A$47,B185,'Item setup'!$J$8:$J$47,"&lt;&gt;"),IF(D185="QC",COUNTIFS('Item setup'!$A$8:$A$47,B185,'Item setup'!$K$8:$K$47,"&lt;&gt;"),COUNTIFS('Item setup'!$A$8:$A$47,B185,'Item setup'!$L$8:$L$47,"&lt;&gt;")))=0,"n.a.",E185*IF(D185="Routine",INDEX('Item setup'!$J$8:$J$47,MATCH(B185,'Item setup'!$A$8:$A$47,0)),IF(D185="QC",INDEX('Item setup'!$K$8:$K$47,MATCH(B185,'Item setup'!$A$8:$A$47,0)),INDEX('Item setup'!$L$8:$L$47,MATCH(B185,'Item setup'!$A$8:$A$47,0)))))),""))</x:f>
      </x:c>
      <x:c r="M185" s="15" t="str">
        <x:f>IF(AND(ISNUMBER(F185),ISNUMBER(L185)),F185-L185,"")</x:f>
      </x:c>
      <x:c r="N185" s="15" t="str">
        <x:f>IF(COUNTA(A185:G185)=0,"",IF(OR(A185="",B185="",C185="",D185="",NOT(ISNUMBER(F185))),"Complete entry",IF(OR(NOT(ISNUMBER(A185)),NOT(ISNUMBER(F185)),F185&lt;0),"Invalid date/quantity",IF(COUNTIFS('Item setup'!$A$8:$A$47,B185)&lt;&gt;1,"Check item ID",IF(COUNTIFS('Lot register'!$A$8:$A$107,B185,'Lot register'!$B$8:$B$107,C185)&lt;&gt;1,"Check lot ID",IF(OR(D185="Routine",D185="QC",D185="Repeat"),IF(OR(NOT(ISNUMBER(E185)),E185&lt;0),"Enter work count",IF(NOT(ISNUMBER(J185)),"Enter pack details","Recorded")),IF(NOT(ISNUMBER(J185)),"Enter pack details","Recorded")))))))</x:f>
      </x:c>
      <x:c r="O185" s="15" t="str">
        <x:f>IF(B185="","",IF(COUNTIFS('Item setup'!$A$8:$A$47,B185)&lt;&gt;1,"n.a.",INDEX('Item setup'!$F$8:$F$47,MATCH(B185,'Item setup'!$A$8:$A$47,0))))</x:f>
      </x:c>
    </x:row>
    <x:row r="186" ht="24" customHeight="1">
      <x:c r="A186" s="7"/>
      <x:c r="B186" s="5"/>
      <x:c r="C186" s="5"/>
      <x:c r="D186" s="5"/>
      <x:c r="E186" s="16"/>
      <x:c r="F186" s="16"/>
      <x:c r="G186" s="5"/>
      <x:c r="H186" s="15" t="str">
        <x:f>IF(B186="","",IF(COUNTIFS('Item setup'!$A$8:$A$47,B186)&lt;&gt;1,"n.a.",INDEX('Item setup'!$B$8:$B$47,MATCH(B186,'Item setup'!$A$8:$A$47,0))))</x:f>
      </x:c>
      <x:c r="I186" s="15" t="str">
        <x:f>IF(B186="","",IF(COUNTIFS('Item setup'!$A$8:$A$47,B186)&lt;&gt;1,"n.a.",INDEX('Item setup'!$E$8:$E$47,MATCH(B186,'Item setup'!$A$8:$A$47,0))))</x:f>
      </x:c>
      <x:c r="J186" s="17" t="str">
        <x:f>IF(B186="","",IF(COUNTIFS('Item setup'!$A$8:$A$47,B186)&lt;&gt;1,"n.a.",INDEX('Item setup'!$I$8:$I$47,MATCH(B186,'Item setup'!$A$8:$A$47,0))))</x:f>
      </x:c>
      <x:c r="K186" s="17" t="str">
        <x:f>IF(OR(A186="",B186="",NOT(ISNUMBER(F186))),"",IF(ISNUMBER(J186),F186*J186,"n.a."))</x:f>
      </x:c>
      <x:c r="L186" s="15" t="str">
        <x:f>IF(OR(B186="",NOT(ISNUMBER(E186))),"",IF(OR(D186="Routine",D186="QC",D186="Repeat"),IF(COUNTIFS('Item setup'!$A$8:$A$47,B186)&lt;&gt;1,"n.a.",IF(IF(D186="Routine",COUNTIFS('Item setup'!$A$8:$A$47,B186,'Item setup'!$J$8:$J$47,"&lt;&gt;"),IF(D186="QC",COUNTIFS('Item setup'!$A$8:$A$47,B186,'Item setup'!$K$8:$K$47,"&lt;&gt;"),COUNTIFS('Item setup'!$A$8:$A$47,B186,'Item setup'!$L$8:$L$47,"&lt;&gt;")))=0,"n.a.",E186*IF(D186="Routine",INDEX('Item setup'!$J$8:$J$47,MATCH(B186,'Item setup'!$A$8:$A$47,0)),IF(D186="QC",INDEX('Item setup'!$K$8:$K$47,MATCH(B186,'Item setup'!$A$8:$A$47,0)),INDEX('Item setup'!$L$8:$L$47,MATCH(B186,'Item setup'!$A$8:$A$47,0)))))),""))</x:f>
      </x:c>
      <x:c r="M186" s="15" t="str">
        <x:f>IF(AND(ISNUMBER(F186),ISNUMBER(L186)),F186-L186,"")</x:f>
      </x:c>
      <x:c r="N186" s="15" t="str">
        <x:f>IF(COUNTA(A186:G186)=0,"",IF(OR(A186="",B186="",C186="",D186="",NOT(ISNUMBER(F186))),"Complete entry",IF(OR(NOT(ISNUMBER(A186)),NOT(ISNUMBER(F186)),F186&lt;0),"Invalid date/quantity",IF(COUNTIFS('Item setup'!$A$8:$A$47,B186)&lt;&gt;1,"Check item ID",IF(COUNTIFS('Lot register'!$A$8:$A$107,B186,'Lot register'!$B$8:$B$107,C186)&lt;&gt;1,"Check lot ID",IF(OR(D186="Routine",D186="QC",D186="Repeat"),IF(OR(NOT(ISNUMBER(E186)),E186&lt;0),"Enter work count",IF(NOT(ISNUMBER(J186)),"Enter pack details","Recorded")),IF(NOT(ISNUMBER(J186)),"Enter pack details","Recorded")))))))</x:f>
      </x:c>
      <x:c r="O186" s="15" t="str">
        <x:f>IF(B186="","",IF(COUNTIFS('Item setup'!$A$8:$A$47,B186)&lt;&gt;1,"n.a.",INDEX('Item setup'!$F$8:$F$47,MATCH(B186,'Item setup'!$A$8:$A$47,0))))</x:f>
      </x:c>
    </x:row>
    <x:row r="187" ht="24" customHeight="1">
      <x:c r="A187" s="7"/>
      <x:c r="B187" s="5"/>
      <x:c r="C187" s="5"/>
      <x:c r="D187" s="5"/>
      <x:c r="E187" s="16"/>
      <x:c r="F187" s="16"/>
      <x:c r="G187" s="5"/>
      <x:c r="H187" s="15" t="str">
        <x:f>IF(B187="","",IF(COUNTIFS('Item setup'!$A$8:$A$47,B187)&lt;&gt;1,"n.a.",INDEX('Item setup'!$B$8:$B$47,MATCH(B187,'Item setup'!$A$8:$A$47,0))))</x:f>
      </x:c>
      <x:c r="I187" s="15" t="str">
        <x:f>IF(B187="","",IF(COUNTIFS('Item setup'!$A$8:$A$47,B187)&lt;&gt;1,"n.a.",INDEX('Item setup'!$E$8:$E$47,MATCH(B187,'Item setup'!$A$8:$A$47,0))))</x:f>
      </x:c>
      <x:c r="J187" s="17" t="str">
        <x:f>IF(B187="","",IF(COUNTIFS('Item setup'!$A$8:$A$47,B187)&lt;&gt;1,"n.a.",INDEX('Item setup'!$I$8:$I$47,MATCH(B187,'Item setup'!$A$8:$A$47,0))))</x:f>
      </x:c>
      <x:c r="K187" s="17" t="str">
        <x:f>IF(OR(A187="",B187="",NOT(ISNUMBER(F187))),"",IF(ISNUMBER(J187),F187*J187,"n.a."))</x:f>
      </x:c>
      <x:c r="L187" s="15" t="str">
        <x:f>IF(OR(B187="",NOT(ISNUMBER(E187))),"",IF(OR(D187="Routine",D187="QC",D187="Repeat"),IF(COUNTIFS('Item setup'!$A$8:$A$47,B187)&lt;&gt;1,"n.a.",IF(IF(D187="Routine",COUNTIFS('Item setup'!$A$8:$A$47,B187,'Item setup'!$J$8:$J$47,"&lt;&gt;"),IF(D187="QC",COUNTIFS('Item setup'!$A$8:$A$47,B187,'Item setup'!$K$8:$K$47,"&lt;&gt;"),COUNTIFS('Item setup'!$A$8:$A$47,B187,'Item setup'!$L$8:$L$47,"&lt;&gt;")))=0,"n.a.",E187*IF(D187="Routine",INDEX('Item setup'!$J$8:$J$47,MATCH(B187,'Item setup'!$A$8:$A$47,0)),IF(D187="QC",INDEX('Item setup'!$K$8:$K$47,MATCH(B187,'Item setup'!$A$8:$A$47,0)),INDEX('Item setup'!$L$8:$L$47,MATCH(B187,'Item setup'!$A$8:$A$47,0)))))),""))</x:f>
      </x:c>
      <x:c r="M187" s="15" t="str">
        <x:f>IF(AND(ISNUMBER(F187),ISNUMBER(L187)),F187-L187,"")</x:f>
      </x:c>
      <x:c r="N187" s="15" t="str">
        <x:f>IF(COUNTA(A187:G187)=0,"",IF(OR(A187="",B187="",C187="",D187="",NOT(ISNUMBER(F187))),"Complete entry",IF(OR(NOT(ISNUMBER(A187)),NOT(ISNUMBER(F187)),F187&lt;0),"Invalid date/quantity",IF(COUNTIFS('Item setup'!$A$8:$A$47,B187)&lt;&gt;1,"Check item ID",IF(COUNTIFS('Lot register'!$A$8:$A$107,B187,'Lot register'!$B$8:$B$107,C187)&lt;&gt;1,"Check lot ID",IF(OR(D187="Routine",D187="QC",D187="Repeat"),IF(OR(NOT(ISNUMBER(E187)),E187&lt;0),"Enter work count",IF(NOT(ISNUMBER(J187)),"Enter pack details","Recorded")),IF(NOT(ISNUMBER(J187)),"Enter pack details","Recorded")))))))</x:f>
      </x:c>
      <x:c r="O187" s="15" t="str">
        <x:f>IF(B187="","",IF(COUNTIFS('Item setup'!$A$8:$A$47,B187)&lt;&gt;1,"n.a.",INDEX('Item setup'!$F$8:$F$47,MATCH(B187,'Item setup'!$A$8:$A$47,0))))</x:f>
      </x:c>
    </x:row>
    <x:row r="188" ht="24" customHeight="1">
      <x:c r="A188" s="7"/>
      <x:c r="B188" s="5"/>
      <x:c r="C188" s="5"/>
      <x:c r="D188" s="5"/>
      <x:c r="E188" s="16"/>
      <x:c r="F188" s="16"/>
      <x:c r="G188" s="5"/>
      <x:c r="H188" s="15" t="str">
        <x:f>IF(B188="","",IF(COUNTIFS('Item setup'!$A$8:$A$47,B188)&lt;&gt;1,"n.a.",INDEX('Item setup'!$B$8:$B$47,MATCH(B188,'Item setup'!$A$8:$A$47,0))))</x:f>
      </x:c>
      <x:c r="I188" s="15" t="str">
        <x:f>IF(B188="","",IF(COUNTIFS('Item setup'!$A$8:$A$47,B188)&lt;&gt;1,"n.a.",INDEX('Item setup'!$E$8:$E$47,MATCH(B188,'Item setup'!$A$8:$A$47,0))))</x:f>
      </x:c>
      <x:c r="J188" s="17" t="str">
        <x:f>IF(B188="","",IF(COUNTIFS('Item setup'!$A$8:$A$47,B188)&lt;&gt;1,"n.a.",INDEX('Item setup'!$I$8:$I$47,MATCH(B188,'Item setup'!$A$8:$A$47,0))))</x:f>
      </x:c>
      <x:c r="K188" s="17" t="str">
        <x:f>IF(OR(A188="",B188="",NOT(ISNUMBER(F188))),"",IF(ISNUMBER(J188),F188*J188,"n.a."))</x:f>
      </x:c>
      <x:c r="L188" s="15" t="str">
        <x:f>IF(OR(B188="",NOT(ISNUMBER(E188))),"",IF(OR(D188="Routine",D188="QC",D188="Repeat"),IF(COUNTIFS('Item setup'!$A$8:$A$47,B188)&lt;&gt;1,"n.a.",IF(IF(D188="Routine",COUNTIFS('Item setup'!$A$8:$A$47,B188,'Item setup'!$J$8:$J$47,"&lt;&gt;"),IF(D188="QC",COUNTIFS('Item setup'!$A$8:$A$47,B188,'Item setup'!$K$8:$K$47,"&lt;&gt;"),COUNTIFS('Item setup'!$A$8:$A$47,B188,'Item setup'!$L$8:$L$47,"&lt;&gt;")))=0,"n.a.",E188*IF(D188="Routine",INDEX('Item setup'!$J$8:$J$47,MATCH(B188,'Item setup'!$A$8:$A$47,0)),IF(D188="QC",INDEX('Item setup'!$K$8:$K$47,MATCH(B188,'Item setup'!$A$8:$A$47,0)),INDEX('Item setup'!$L$8:$L$47,MATCH(B188,'Item setup'!$A$8:$A$47,0)))))),""))</x:f>
      </x:c>
      <x:c r="M188" s="15" t="str">
        <x:f>IF(AND(ISNUMBER(F188),ISNUMBER(L188)),F188-L188,"")</x:f>
      </x:c>
      <x:c r="N188" s="15" t="str">
        <x:f>IF(COUNTA(A188:G188)=0,"",IF(OR(A188="",B188="",C188="",D188="",NOT(ISNUMBER(F188))),"Complete entry",IF(OR(NOT(ISNUMBER(A188)),NOT(ISNUMBER(F188)),F188&lt;0),"Invalid date/quantity",IF(COUNTIFS('Item setup'!$A$8:$A$47,B188)&lt;&gt;1,"Check item ID",IF(COUNTIFS('Lot register'!$A$8:$A$107,B188,'Lot register'!$B$8:$B$107,C188)&lt;&gt;1,"Check lot ID",IF(OR(D188="Routine",D188="QC",D188="Repeat"),IF(OR(NOT(ISNUMBER(E188)),E188&lt;0),"Enter work count",IF(NOT(ISNUMBER(J188)),"Enter pack details","Recorded")),IF(NOT(ISNUMBER(J188)),"Enter pack details","Recorded")))))))</x:f>
      </x:c>
      <x:c r="O188" s="15" t="str">
        <x:f>IF(B188="","",IF(COUNTIFS('Item setup'!$A$8:$A$47,B188)&lt;&gt;1,"n.a.",INDEX('Item setup'!$F$8:$F$47,MATCH(B188,'Item setup'!$A$8:$A$47,0))))</x:f>
      </x:c>
    </x:row>
    <x:row r="189" ht="24" customHeight="1">
      <x:c r="A189" s="7"/>
      <x:c r="B189" s="5"/>
      <x:c r="C189" s="5"/>
      <x:c r="D189" s="5"/>
      <x:c r="E189" s="16"/>
      <x:c r="F189" s="16"/>
      <x:c r="G189" s="5"/>
      <x:c r="H189" s="15" t="str">
        <x:f>IF(B189="","",IF(COUNTIFS('Item setup'!$A$8:$A$47,B189)&lt;&gt;1,"n.a.",INDEX('Item setup'!$B$8:$B$47,MATCH(B189,'Item setup'!$A$8:$A$47,0))))</x:f>
      </x:c>
      <x:c r="I189" s="15" t="str">
        <x:f>IF(B189="","",IF(COUNTIFS('Item setup'!$A$8:$A$47,B189)&lt;&gt;1,"n.a.",INDEX('Item setup'!$E$8:$E$47,MATCH(B189,'Item setup'!$A$8:$A$47,0))))</x:f>
      </x:c>
      <x:c r="J189" s="17" t="str">
        <x:f>IF(B189="","",IF(COUNTIFS('Item setup'!$A$8:$A$47,B189)&lt;&gt;1,"n.a.",INDEX('Item setup'!$I$8:$I$47,MATCH(B189,'Item setup'!$A$8:$A$47,0))))</x:f>
      </x:c>
      <x:c r="K189" s="17" t="str">
        <x:f>IF(OR(A189="",B189="",NOT(ISNUMBER(F189))),"",IF(ISNUMBER(J189),F189*J189,"n.a."))</x:f>
      </x:c>
      <x:c r="L189" s="15" t="str">
        <x:f>IF(OR(B189="",NOT(ISNUMBER(E189))),"",IF(OR(D189="Routine",D189="QC",D189="Repeat"),IF(COUNTIFS('Item setup'!$A$8:$A$47,B189)&lt;&gt;1,"n.a.",IF(IF(D189="Routine",COUNTIFS('Item setup'!$A$8:$A$47,B189,'Item setup'!$J$8:$J$47,"&lt;&gt;"),IF(D189="QC",COUNTIFS('Item setup'!$A$8:$A$47,B189,'Item setup'!$K$8:$K$47,"&lt;&gt;"),COUNTIFS('Item setup'!$A$8:$A$47,B189,'Item setup'!$L$8:$L$47,"&lt;&gt;")))=0,"n.a.",E189*IF(D189="Routine",INDEX('Item setup'!$J$8:$J$47,MATCH(B189,'Item setup'!$A$8:$A$47,0)),IF(D189="QC",INDEX('Item setup'!$K$8:$K$47,MATCH(B189,'Item setup'!$A$8:$A$47,0)),INDEX('Item setup'!$L$8:$L$47,MATCH(B189,'Item setup'!$A$8:$A$47,0)))))),""))</x:f>
      </x:c>
      <x:c r="M189" s="15" t="str">
        <x:f>IF(AND(ISNUMBER(F189),ISNUMBER(L189)),F189-L189,"")</x:f>
      </x:c>
      <x:c r="N189" s="15" t="str">
        <x:f>IF(COUNTA(A189:G189)=0,"",IF(OR(A189="",B189="",C189="",D189="",NOT(ISNUMBER(F189))),"Complete entry",IF(OR(NOT(ISNUMBER(A189)),NOT(ISNUMBER(F189)),F189&lt;0),"Invalid date/quantity",IF(COUNTIFS('Item setup'!$A$8:$A$47,B189)&lt;&gt;1,"Check item ID",IF(COUNTIFS('Lot register'!$A$8:$A$107,B189,'Lot register'!$B$8:$B$107,C189)&lt;&gt;1,"Check lot ID",IF(OR(D189="Routine",D189="QC",D189="Repeat"),IF(OR(NOT(ISNUMBER(E189)),E189&lt;0),"Enter work count",IF(NOT(ISNUMBER(J189)),"Enter pack details","Recorded")),IF(NOT(ISNUMBER(J189)),"Enter pack details","Recorded")))))))</x:f>
      </x:c>
      <x:c r="O189" s="15" t="str">
        <x:f>IF(B189="","",IF(COUNTIFS('Item setup'!$A$8:$A$47,B189)&lt;&gt;1,"n.a.",INDEX('Item setup'!$F$8:$F$47,MATCH(B189,'Item setup'!$A$8:$A$47,0))))</x:f>
      </x:c>
    </x:row>
    <x:row r="190" ht="24" customHeight="1">
      <x:c r="A190" s="7"/>
      <x:c r="B190" s="5"/>
      <x:c r="C190" s="5"/>
      <x:c r="D190" s="5"/>
      <x:c r="E190" s="16"/>
      <x:c r="F190" s="16"/>
      <x:c r="G190" s="5"/>
      <x:c r="H190" s="15" t="str">
        <x:f>IF(B190="","",IF(COUNTIFS('Item setup'!$A$8:$A$47,B190)&lt;&gt;1,"n.a.",INDEX('Item setup'!$B$8:$B$47,MATCH(B190,'Item setup'!$A$8:$A$47,0))))</x:f>
      </x:c>
      <x:c r="I190" s="15" t="str">
        <x:f>IF(B190="","",IF(COUNTIFS('Item setup'!$A$8:$A$47,B190)&lt;&gt;1,"n.a.",INDEX('Item setup'!$E$8:$E$47,MATCH(B190,'Item setup'!$A$8:$A$47,0))))</x:f>
      </x:c>
      <x:c r="J190" s="17" t="str">
        <x:f>IF(B190="","",IF(COUNTIFS('Item setup'!$A$8:$A$47,B190)&lt;&gt;1,"n.a.",INDEX('Item setup'!$I$8:$I$47,MATCH(B190,'Item setup'!$A$8:$A$47,0))))</x:f>
      </x:c>
      <x:c r="K190" s="17" t="str">
        <x:f>IF(OR(A190="",B190="",NOT(ISNUMBER(F190))),"",IF(ISNUMBER(J190),F190*J190,"n.a."))</x:f>
      </x:c>
      <x:c r="L190" s="15" t="str">
        <x:f>IF(OR(B190="",NOT(ISNUMBER(E190))),"",IF(OR(D190="Routine",D190="QC",D190="Repeat"),IF(COUNTIFS('Item setup'!$A$8:$A$47,B190)&lt;&gt;1,"n.a.",IF(IF(D190="Routine",COUNTIFS('Item setup'!$A$8:$A$47,B190,'Item setup'!$J$8:$J$47,"&lt;&gt;"),IF(D190="QC",COUNTIFS('Item setup'!$A$8:$A$47,B190,'Item setup'!$K$8:$K$47,"&lt;&gt;"),COUNTIFS('Item setup'!$A$8:$A$47,B190,'Item setup'!$L$8:$L$47,"&lt;&gt;")))=0,"n.a.",E190*IF(D190="Routine",INDEX('Item setup'!$J$8:$J$47,MATCH(B190,'Item setup'!$A$8:$A$47,0)),IF(D190="QC",INDEX('Item setup'!$K$8:$K$47,MATCH(B190,'Item setup'!$A$8:$A$47,0)),INDEX('Item setup'!$L$8:$L$47,MATCH(B190,'Item setup'!$A$8:$A$47,0)))))),""))</x:f>
      </x:c>
      <x:c r="M190" s="15" t="str">
        <x:f>IF(AND(ISNUMBER(F190),ISNUMBER(L190)),F190-L190,"")</x:f>
      </x:c>
      <x:c r="N190" s="15" t="str">
        <x:f>IF(COUNTA(A190:G190)=0,"",IF(OR(A190="",B190="",C190="",D190="",NOT(ISNUMBER(F190))),"Complete entry",IF(OR(NOT(ISNUMBER(A190)),NOT(ISNUMBER(F190)),F190&lt;0),"Invalid date/quantity",IF(COUNTIFS('Item setup'!$A$8:$A$47,B190)&lt;&gt;1,"Check item ID",IF(COUNTIFS('Lot register'!$A$8:$A$107,B190,'Lot register'!$B$8:$B$107,C190)&lt;&gt;1,"Check lot ID",IF(OR(D190="Routine",D190="QC",D190="Repeat"),IF(OR(NOT(ISNUMBER(E190)),E190&lt;0),"Enter work count",IF(NOT(ISNUMBER(J190)),"Enter pack details","Recorded")),IF(NOT(ISNUMBER(J190)),"Enter pack details","Recorded")))))))</x:f>
      </x:c>
      <x:c r="O190" s="15" t="str">
        <x:f>IF(B190="","",IF(COUNTIFS('Item setup'!$A$8:$A$47,B190)&lt;&gt;1,"n.a.",INDEX('Item setup'!$F$8:$F$47,MATCH(B190,'Item setup'!$A$8:$A$47,0))))</x:f>
      </x:c>
    </x:row>
    <x:row r="191" ht="24" customHeight="1">
      <x:c r="A191" s="7"/>
      <x:c r="B191" s="5"/>
      <x:c r="C191" s="5"/>
      <x:c r="D191" s="5"/>
      <x:c r="E191" s="16"/>
      <x:c r="F191" s="16"/>
      <x:c r="G191" s="5"/>
      <x:c r="H191" s="15" t="str">
        <x:f>IF(B191="","",IF(COUNTIFS('Item setup'!$A$8:$A$47,B191)&lt;&gt;1,"n.a.",INDEX('Item setup'!$B$8:$B$47,MATCH(B191,'Item setup'!$A$8:$A$47,0))))</x:f>
      </x:c>
      <x:c r="I191" s="15" t="str">
        <x:f>IF(B191="","",IF(COUNTIFS('Item setup'!$A$8:$A$47,B191)&lt;&gt;1,"n.a.",INDEX('Item setup'!$E$8:$E$47,MATCH(B191,'Item setup'!$A$8:$A$47,0))))</x:f>
      </x:c>
      <x:c r="J191" s="17" t="str">
        <x:f>IF(B191="","",IF(COUNTIFS('Item setup'!$A$8:$A$47,B191)&lt;&gt;1,"n.a.",INDEX('Item setup'!$I$8:$I$47,MATCH(B191,'Item setup'!$A$8:$A$47,0))))</x:f>
      </x:c>
      <x:c r="K191" s="17" t="str">
        <x:f>IF(OR(A191="",B191="",NOT(ISNUMBER(F191))),"",IF(ISNUMBER(J191),F191*J191,"n.a."))</x:f>
      </x:c>
      <x:c r="L191" s="15" t="str">
        <x:f>IF(OR(B191="",NOT(ISNUMBER(E191))),"",IF(OR(D191="Routine",D191="QC",D191="Repeat"),IF(COUNTIFS('Item setup'!$A$8:$A$47,B191)&lt;&gt;1,"n.a.",IF(IF(D191="Routine",COUNTIFS('Item setup'!$A$8:$A$47,B191,'Item setup'!$J$8:$J$47,"&lt;&gt;"),IF(D191="QC",COUNTIFS('Item setup'!$A$8:$A$47,B191,'Item setup'!$K$8:$K$47,"&lt;&gt;"),COUNTIFS('Item setup'!$A$8:$A$47,B191,'Item setup'!$L$8:$L$47,"&lt;&gt;")))=0,"n.a.",E191*IF(D191="Routine",INDEX('Item setup'!$J$8:$J$47,MATCH(B191,'Item setup'!$A$8:$A$47,0)),IF(D191="QC",INDEX('Item setup'!$K$8:$K$47,MATCH(B191,'Item setup'!$A$8:$A$47,0)),INDEX('Item setup'!$L$8:$L$47,MATCH(B191,'Item setup'!$A$8:$A$47,0)))))),""))</x:f>
      </x:c>
      <x:c r="M191" s="15" t="str">
        <x:f>IF(AND(ISNUMBER(F191),ISNUMBER(L191)),F191-L191,"")</x:f>
      </x:c>
      <x:c r="N191" s="15" t="str">
        <x:f>IF(COUNTA(A191:G191)=0,"",IF(OR(A191="",B191="",C191="",D191="",NOT(ISNUMBER(F191))),"Complete entry",IF(OR(NOT(ISNUMBER(A191)),NOT(ISNUMBER(F191)),F191&lt;0),"Invalid date/quantity",IF(COUNTIFS('Item setup'!$A$8:$A$47,B191)&lt;&gt;1,"Check item ID",IF(COUNTIFS('Lot register'!$A$8:$A$107,B191,'Lot register'!$B$8:$B$107,C191)&lt;&gt;1,"Check lot ID",IF(OR(D191="Routine",D191="QC",D191="Repeat"),IF(OR(NOT(ISNUMBER(E191)),E191&lt;0),"Enter work count",IF(NOT(ISNUMBER(J191)),"Enter pack details","Recorded")),IF(NOT(ISNUMBER(J191)),"Enter pack details","Recorded")))))))</x:f>
      </x:c>
      <x:c r="O191" s="15" t="str">
        <x:f>IF(B191="","",IF(COUNTIFS('Item setup'!$A$8:$A$47,B191)&lt;&gt;1,"n.a.",INDEX('Item setup'!$F$8:$F$47,MATCH(B191,'Item setup'!$A$8:$A$47,0))))</x:f>
      </x:c>
    </x:row>
    <x:row r="192" ht="24" customHeight="1">
      <x:c r="A192" s="7"/>
      <x:c r="B192" s="5"/>
      <x:c r="C192" s="5"/>
      <x:c r="D192" s="5"/>
      <x:c r="E192" s="16"/>
      <x:c r="F192" s="16"/>
      <x:c r="G192" s="5"/>
      <x:c r="H192" s="15" t="str">
        <x:f>IF(B192="","",IF(COUNTIFS('Item setup'!$A$8:$A$47,B192)&lt;&gt;1,"n.a.",INDEX('Item setup'!$B$8:$B$47,MATCH(B192,'Item setup'!$A$8:$A$47,0))))</x:f>
      </x:c>
      <x:c r="I192" s="15" t="str">
        <x:f>IF(B192="","",IF(COUNTIFS('Item setup'!$A$8:$A$47,B192)&lt;&gt;1,"n.a.",INDEX('Item setup'!$E$8:$E$47,MATCH(B192,'Item setup'!$A$8:$A$47,0))))</x:f>
      </x:c>
      <x:c r="J192" s="17" t="str">
        <x:f>IF(B192="","",IF(COUNTIFS('Item setup'!$A$8:$A$47,B192)&lt;&gt;1,"n.a.",INDEX('Item setup'!$I$8:$I$47,MATCH(B192,'Item setup'!$A$8:$A$47,0))))</x:f>
      </x:c>
      <x:c r="K192" s="17" t="str">
        <x:f>IF(OR(A192="",B192="",NOT(ISNUMBER(F192))),"",IF(ISNUMBER(J192),F192*J192,"n.a."))</x:f>
      </x:c>
      <x:c r="L192" s="15" t="str">
        <x:f>IF(OR(B192="",NOT(ISNUMBER(E192))),"",IF(OR(D192="Routine",D192="QC",D192="Repeat"),IF(COUNTIFS('Item setup'!$A$8:$A$47,B192)&lt;&gt;1,"n.a.",IF(IF(D192="Routine",COUNTIFS('Item setup'!$A$8:$A$47,B192,'Item setup'!$J$8:$J$47,"&lt;&gt;"),IF(D192="QC",COUNTIFS('Item setup'!$A$8:$A$47,B192,'Item setup'!$K$8:$K$47,"&lt;&gt;"),COUNTIFS('Item setup'!$A$8:$A$47,B192,'Item setup'!$L$8:$L$47,"&lt;&gt;")))=0,"n.a.",E192*IF(D192="Routine",INDEX('Item setup'!$J$8:$J$47,MATCH(B192,'Item setup'!$A$8:$A$47,0)),IF(D192="QC",INDEX('Item setup'!$K$8:$K$47,MATCH(B192,'Item setup'!$A$8:$A$47,0)),INDEX('Item setup'!$L$8:$L$47,MATCH(B192,'Item setup'!$A$8:$A$47,0)))))),""))</x:f>
      </x:c>
      <x:c r="M192" s="15" t="str">
        <x:f>IF(AND(ISNUMBER(F192),ISNUMBER(L192)),F192-L192,"")</x:f>
      </x:c>
      <x:c r="N192" s="15" t="str">
        <x:f>IF(COUNTA(A192:G192)=0,"",IF(OR(A192="",B192="",C192="",D192="",NOT(ISNUMBER(F192))),"Complete entry",IF(OR(NOT(ISNUMBER(A192)),NOT(ISNUMBER(F192)),F192&lt;0),"Invalid date/quantity",IF(COUNTIFS('Item setup'!$A$8:$A$47,B192)&lt;&gt;1,"Check item ID",IF(COUNTIFS('Lot register'!$A$8:$A$107,B192,'Lot register'!$B$8:$B$107,C192)&lt;&gt;1,"Check lot ID",IF(OR(D192="Routine",D192="QC",D192="Repeat"),IF(OR(NOT(ISNUMBER(E192)),E192&lt;0),"Enter work count",IF(NOT(ISNUMBER(J192)),"Enter pack details","Recorded")),IF(NOT(ISNUMBER(J192)),"Enter pack details","Recorded")))))))</x:f>
      </x:c>
      <x:c r="O192" s="15" t="str">
        <x:f>IF(B192="","",IF(COUNTIFS('Item setup'!$A$8:$A$47,B192)&lt;&gt;1,"n.a.",INDEX('Item setup'!$F$8:$F$47,MATCH(B192,'Item setup'!$A$8:$A$47,0))))</x:f>
      </x:c>
    </x:row>
    <x:row r="193" ht="24" customHeight="1">
      <x:c r="A193" s="7"/>
      <x:c r="B193" s="5"/>
      <x:c r="C193" s="5"/>
      <x:c r="D193" s="5"/>
      <x:c r="E193" s="16"/>
      <x:c r="F193" s="16"/>
      <x:c r="G193" s="5"/>
      <x:c r="H193" s="15" t="str">
        <x:f>IF(B193="","",IF(COUNTIFS('Item setup'!$A$8:$A$47,B193)&lt;&gt;1,"n.a.",INDEX('Item setup'!$B$8:$B$47,MATCH(B193,'Item setup'!$A$8:$A$47,0))))</x:f>
      </x:c>
      <x:c r="I193" s="15" t="str">
        <x:f>IF(B193="","",IF(COUNTIFS('Item setup'!$A$8:$A$47,B193)&lt;&gt;1,"n.a.",INDEX('Item setup'!$E$8:$E$47,MATCH(B193,'Item setup'!$A$8:$A$47,0))))</x:f>
      </x:c>
      <x:c r="J193" s="17" t="str">
        <x:f>IF(B193="","",IF(COUNTIFS('Item setup'!$A$8:$A$47,B193)&lt;&gt;1,"n.a.",INDEX('Item setup'!$I$8:$I$47,MATCH(B193,'Item setup'!$A$8:$A$47,0))))</x:f>
      </x:c>
      <x:c r="K193" s="17" t="str">
        <x:f>IF(OR(A193="",B193="",NOT(ISNUMBER(F193))),"",IF(ISNUMBER(J193),F193*J193,"n.a."))</x:f>
      </x:c>
      <x:c r="L193" s="15" t="str">
        <x:f>IF(OR(B193="",NOT(ISNUMBER(E193))),"",IF(OR(D193="Routine",D193="QC",D193="Repeat"),IF(COUNTIFS('Item setup'!$A$8:$A$47,B193)&lt;&gt;1,"n.a.",IF(IF(D193="Routine",COUNTIFS('Item setup'!$A$8:$A$47,B193,'Item setup'!$J$8:$J$47,"&lt;&gt;"),IF(D193="QC",COUNTIFS('Item setup'!$A$8:$A$47,B193,'Item setup'!$K$8:$K$47,"&lt;&gt;"),COUNTIFS('Item setup'!$A$8:$A$47,B193,'Item setup'!$L$8:$L$47,"&lt;&gt;")))=0,"n.a.",E193*IF(D193="Routine",INDEX('Item setup'!$J$8:$J$47,MATCH(B193,'Item setup'!$A$8:$A$47,0)),IF(D193="QC",INDEX('Item setup'!$K$8:$K$47,MATCH(B193,'Item setup'!$A$8:$A$47,0)),INDEX('Item setup'!$L$8:$L$47,MATCH(B193,'Item setup'!$A$8:$A$47,0)))))),""))</x:f>
      </x:c>
      <x:c r="M193" s="15" t="str">
        <x:f>IF(AND(ISNUMBER(F193),ISNUMBER(L193)),F193-L193,"")</x:f>
      </x:c>
      <x:c r="N193" s="15" t="str">
        <x:f>IF(COUNTA(A193:G193)=0,"",IF(OR(A193="",B193="",C193="",D193="",NOT(ISNUMBER(F193))),"Complete entry",IF(OR(NOT(ISNUMBER(A193)),NOT(ISNUMBER(F193)),F193&lt;0),"Invalid date/quantity",IF(COUNTIFS('Item setup'!$A$8:$A$47,B193)&lt;&gt;1,"Check item ID",IF(COUNTIFS('Lot register'!$A$8:$A$107,B193,'Lot register'!$B$8:$B$107,C193)&lt;&gt;1,"Check lot ID",IF(OR(D193="Routine",D193="QC",D193="Repeat"),IF(OR(NOT(ISNUMBER(E193)),E193&lt;0),"Enter work count",IF(NOT(ISNUMBER(J193)),"Enter pack details","Recorded")),IF(NOT(ISNUMBER(J193)),"Enter pack details","Recorded")))))))</x:f>
      </x:c>
      <x:c r="O193" s="15" t="str">
        <x:f>IF(B193="","",IF(COUNTIFS('Item setup'!$A$8:$A$47,B193)&lt;&gt;1,"n.a.",INDEX('Item setup'!$F$8:$F$47,MATCH(B193,'Item setup'!$A$8:$A$47,0))))</x:f>
      </x:c>
    </x:row>
    <x:row r="194" ht="24" customHeight="1">
      <x:c r="A194" s="7"/>
      <x:c r="B194" s="5"/>
      <x:c r="C194" s="5"/>
      <x:c r="D194" s="5"/>
      <x:c r="E194" s="16"/>
      <x:c r="F194" s="16"/>
      <x:c r="G194" s="5"/>
      <x:c r="H194" s="15" t="str">
        <x:f>IF(B194="","",IF(COUNTIFS('Item setup'!$A$8:$A$47,B194)&lt;&gt;1,"n.a.",INDEX('Item setup'!$B$8:$B$47,MATCH(B194,'Item setup'!$A$8:$A$47,0))))</x:f>
      </x:c>
      <x:c r="I194" s="15" t="str">
        <x:f>IF(B194="","",IF(COUNTIFS('Item setup'!$A$8:$A$47,B194)&lt;&gt;1,"n.a.",INDEX('Item setup'!$E$8:$E$47,MATCH(B194,'Item setup'!$A$8:$A$47,0))))</x:f>
      </x:c>
      <x:c r="J194" s="17" t="str">
        <x:f>IF(B194="","",IF(COUNTIFS('Item setup'!$A$8:$A$47,B194)&lt;&gt;1,"n.a.",INDEX('Item setup'!$I$8:$I$47,MATCH(B194,'Item setup'!$A$8:$A$47,0))))</x:f>
      </x:c>
      <x:c r="K194" s="17" t="str">
        <x:f>IF(OR(A194="",B194="",NOT(ISNUMBER(F194))),"",IF(ISNUMBER(J194),F194*J194,"n.a."))</x:f>
      </x:c>
      <x:c r="L194" s="15" t="str">
        <x:f>IF(OR(B194="",NOT(ISNUMBER(E194))),"",IF(OR(D194="Routine",D194="QC",D194="Repeat"),IF(COUNTIFS('Item setup'!$A$8:$A$47,B194)&lt;&gt;1,"n.a.",IF(IF(D194="Routine",COUNTIFS('Item setup'!$A$8:$A$47,B194,'Item setup'!$J$8:$J$47,"&lt;&gt;"),IF(D194="QC",COUNTIFS('Item setup'!$A$8:$A$47,B194,'Item setup'!$K$8:$K$47,"&lt;&gt;"),COUNTIFS('Item setup'!$A$8:$A$47,B194,'Item setup'!$L$8:$L$47,"&lt;&gt;")))=0,"n.a.",E194*IF(D194="Routine",INDEX('Item setup'!$J$8:$J$47,MATCH(B194,'Item setup'!$A$8:$A$47,0)),IF(D194="QC",INDEX('Item setup'!$K$8:$K$47,MATCH(B194,'Item setup'!$A$8:$A$47,0)),INDEX('Item setup'!$L$8:$L$47,MATCH(B194,'Item setup'!$A$8:$A$47,0)))))),""))</x:f>
      </x:c>
      <x:c r="M194" s="15" t="str">
        <x:f>IF(AND(ISNUMBER(F194),ISNUMBER(L194)),F194-L194,"")</x:f>
      </x:c>
      <x:c r="N194" s="15" t="str">
        <x:f>IF(COUNTA(A194:G194)=0,"",IF(OR(A194="",B194="",C194="",D194="",NOT(ISNUMBER(F194))),"Complete entry",IF(OR(NOT(ISNUMBER(A194)),NOT(ISNUMBER(F194)),F194&lt;0),"Invalid date/quantity",IF(COUNTIFS('Item setup'!$A$8:$A$47,B194)&lt;&gt;1,"Check item ID",IF(COUNTIFS('Lot register'!$A$8:$A$107,B194,'Lot register'!$B$8:$B$107,C194)&lt;&gt;1,"Check lot ID",IF(OR(D194="Routine",D194="QC",D194="Repeat"),IF(OR(NOT(ISNUMBER(E194)),E194&lt;0),"Enter work count",IF(NOT(ISNUMBER(J194)),"Enter pack details","Recorded")),IF(NOT(ISNUMBER(J194)),"Enter pack details","Recorded")))))))</x:f>
      </x:c>
      <x:c r="O194" s="15" t="str">
        <x:f>IF(B194="","",IF(COUNTIFS('Item setup'!$A$8:$A$47,B194)&lt;&gt;1,"n.a.",INDEX('Item setup'!$F$8:$F$47,MATCH(B194,'Item setup'!$A$8:$A$47,0))))</x:f>
      </x:c>
    </x:row>
    <x:row r="195" ht="24" customHeight="1">
      <x:c r="A195" s="7"/>
      <x:c r="B195" s="5"/>
      <x:c r="C195" s="5"/>
      <x:c r="D195" s="5"/>
      <x:c r="E195" s="16"/>
      <x:c r="F195" s="16"/>
      <x:c r="G195" s="5"/>
      <x:c r="H195" s="15" t="str">
        <x:f>IF(B195="","",IF(COUNTIFS('Item setup'!$A$8:$A$47,B195)&lt;&gt;1,"n.a.",INDEX('Item setup'!$B$8:$B$47,MATCH(B195,'Item setup'!$A$8:$A$47,0))))</x:f>
      </x:c>
      <x:c r="I195" s="15" t="str">
        <x:f>IF(B195="","",IF(COUNTIFS('Item setup'!$A$8:$A$47,B195)&lt;&gt;1,"n.a.",INDEX('Item setup'!$E$8:$E$47,MATCH(B195,'Item setup'!$A$8:$A$47,0))))</x:f>
      </x:c>
      <x:c r="J195" s="17" t="str">
        <x:f>IF(B195="","",IF(COUNTIFS('Item setup'!$A$8:$A$47,B195)&lt;&gt;1,"n.a.",INDEX('Item setup'!$I$8:$I$47,MATCH(B195,'Item setup'!$A$8:$A$47,0))))</x:f>
      </x:c>
      <x:c r="K195" s="17" t="str">
        <x:f>IF(OR(A195="",B195="",NOT(ISNUMBER(F195))),"",IF(ISNUMBER(J195),F195*J195,"n.a."))</x:f>
      </x:c>
      <x:c r="L195" s="15" t="str">
        <x:f>IF(OR(B195="",NOT(ISNUMBER(E195))),"",IF(OR(D195="Routine",D195="QC",D195="Repeat"),IF(COUNTIFS('Item setup'!$A$8:$A$47,B195)&lt;&gt;1,"n.a.",IF(IF(D195="Routine",COUNTIFS('Item setup'!$A$8:$A$47,B195,'Item setup'!$J$8:$J$47,"&lt;&gt;"),IF(D195="QC",COUNTIFS('Item setup'!$A$8:$A$47,B195,'Item setup'!$K$8:$K$47,"&lt;&gt;"),COUNTIFS('Item setup'!$A$8:$A$47,B195,'Item setup'!$L$8:$L$47,"&lt;&gt;")))=0,"n.a.",E195*IF(D195="Routine",INDEX('Item setup'!$J$8:$J$47,MATCH(B195,'Item setup'!$A$8:$A$47,0)),IF(D195="QC",INDEX('Item setup'!$K$8:$K$47,MATCH(B195,'Item setup'!$A$8:$A$47,0)),INDEX('Item setup'!$L$8:$L$47,MATCH(B195,'Item setup'!$A$8:$A$47,0)))))),""))</x:f>
      </x:c>
      <x:c r="M195" s="15" t="str">
        <x:f>IF(AND(ISNUMBER(F195),ISNUMBER(L195)),F195-L195,"")</x:f>
      </x:c>
      <x:c r="N195" s="15" t="str">
        <x:f>IF(COUNTA(A195:G195)=0,"",IF(OR(A195="",B195="",C195="",D195="",NOT(ISNUMBER(F195))),"Complete entry",IF(OR(NOT(ISNUMBER(A195)),NOT(ISNUMBER(F195)),F195&lt;0),"Invalid date/quantity",IF(COUNTIFS('Item setup'!$A$8:$A$47,B195)&lt;&gt;1,"Check item ID",IF(COUNTIFS('Lot register'!$A$8:$A$107,B195,'Lot register'!$B$8:$B$107,C195)&lt;&gt;1,"Check lot ID",IF(OR(D195="Routine",D195="QC",D195="Repeat"),IF(OR(NOT(ISNUMBER(E195)),E195&lt;0),"Enter work count",IF(NOT(ISNUMBER(J195)),"Enter pack details","Recorded")),IF(NOT(ISNUMBER(J195)),"Enter pack details","Recorded")))))))</x:f>
      </x:c>
      <x:c r="O195" s="15" t="str">
        <x:f>IF(B195="","",IF(COUNTIFS('Item setup'!$A$8:$A$47,B195)&lt;&gt;1,"n.a.",INDEX('Item setup'!$F$8:$F$47,MATCH(B195,'Item setup'!$A$8:$A$47,0))))</x:f>
      </x:c>
    </x:row>
    <x:row r="196" ht="24" customHeight="1">
      <x:c r="A196" s="7"/>
      <x:c r="B196" s="5"/>
      <x:c r="C196" s="5"/>
      <x:c r="D196" s="5"/>
      <x:c r="E196" s="16"/>
      <x:c r="F196" s="16"/>
      <x:c r="G196" s="5"/>
      <x:c r="H196" s="15" t="str">
        <x:f>IF(B196="","",IF(COUNTIFS('Item setup'!$A$8:$A$47,B196)&lt;&gt;1,"n.a.",INDEX('Item setup'!$B$8:$B$47,MATCH(B196,'Item setup'!$A$8:$A$47,0))))</x:f>
      </x:c>
      <x:c r="I196" s="15" t="str">
        <x:f>IF(B196="","",IF(COUNTIFS('Item setup'!$A$8:$A$47,B196)&lt;&gt;1,"n.a.",INDEX('Item setup'!$E$8:$E$47,MATCH(B196,'Item setup'!$A$8:$A$47,0))))</x:f>
      </x:c>
      <x:c r="J196" s="17" t="str">
        <x:f>IF(B196="","",IF(COUNTIFS('Item setup'!$A$8:$A$47,B196)&lt;&gt;1,"n.a.",INDEX('Item setup'!$I$8:$I$47,MATCH(B196,'Item setup'!$A$8:$A$47,0))))</x:f>
      </x:c>
      <x:c r="K196" s="17" t="str">
        <x:f>IF(OR(A196="",B196="",NOT(ISNUMBER(F196))),"",IF(ISNUMBER(J196),F196*J196,"n.a."))</x:f>
      </x:c>
      <x:c r="L196" s="15" t="str">
        <x:f>IF(OR(B196="",NOT(ISNUMBER(E196))),"",IF(OR(D196="Routine",D196="QC",D196="Repeat"),IF(COUNTIFS('Item setup'!$A$8:$A$47,B196)&lt;&gt;1,"n.a.",IF(IF(D196="Routine",COUNTIFS('Item setup'!$A$8:$A$47,B196,'Item setup'!$J$8:$J$47,"&lt;&gt;"),IF(D196="QC",COUNTIFS('Item setup'!$A$8:$A$47,B196,'Item setup'!$K$8:$K$47,"&lt;&gt;"),COUNTIFS('Item setup'!$A$8:$A$47,B196,'Item setup'!$L$8:$L$47,"&lt;&gt;")))=0,"n.a.",E196*IF(D196="Routine",INDEX('Item setup'!$J$8:$J$47,MATCH(B196,'Item setup'!$A$8:$A$47,0)),IF(D196="QC",INDEX('Item setup'!$K$8:$K$47,MATCH(B196,'Item setup'!$A$8:$A$47,0)),INDEX('Item setup'!$L$8:$L$47,MATCH(B196,'Item setup'!$A$8:$A$47,0)))))),""))</x:f>
      </x:c>
      <x:c r="M196" s="15" t="str">
        <x:f>IF(AND(ISNUMBER(F196),ISNUMBER(L196)),F196-L196,"")</x:f>
      </x:c>
      <x:c r="N196" s="15" t="str">
        <x:f>IF(COUNTA(A196:G196)=0,"",IF(OR(A196="",B196="",C196="",D196="",NOT(ISNUMBER(F196))),"Complete entry",IF(OR(NOT(ISNUMBER(A196)),NOT(ISNUMBER(F196)),F196&lt;0),"Invalid date/quantity",IF(COUNTIFS('Item setup'!$A$8:$A$47,B196)&lt;&gt;1,"Check item ID",IF(COUNTIFS('Lot register'!$A$8:$A$107,B196,'Lot register'!$B$8:$B$107,C196)&lt;&gt;1,"Check lot ID",IF(OR(D196="Routine",D196="QC",D196="Repeat"),IF(OR(NOT(ISNUMBER(E196)),E196&lt;0),"Enter work count",IF(NOT(ISNUMBER(J196)),"Enter pack details","Recorded")),IF(NOT(ISNUMBER(J196)),"Enter pack details","Recorded")))))))</x:f>
      </x:c>
      <x:c r="O196" s="15" t="str">
        <x:f>IF(B196="","",IF(COUNTIFS('Item setup'!$A$8:$A$47,B196)&lt;&gt;1,"n.a.",INDEX('Item setup'!$F$8:$F$47,MATCH(B196,'Item setup'!$A$8:$A$47,0))))</x:f>
      </x:c>
    </x:row>
    <x:row r="197" ht="24" customHeight="1">
      <x:c r="A197" s="7"/>
      <x:c r="B197" s="5"/>
      <x:c r="C197" s="5"/>
      <x:c r="D197" s="5"/>
      <x:c r="E197" s="16"/>
      <x:c r="F197" s="16"/>
      <x:c r="G197" s="5"/>
      <x:c r="H197" s="15" t="str">
        <x:f>IF(B197="","",IF(COUNTIFS('Item setup'!$A$8:$A$47,B197)&lt;&gt;1,"n.a.",INDEX('Item setup'!$B$8:$B$47,MATCH(B197,'Item setup'!$A$8:$A$47,0))))</x:f>
      </x:c>
      <x:c r="I197" s="15" t="str">
        <x:f>IF(B197="","",IF(COUNTIFS('Item setup'!$A$8:$A$47,B197)&lt;&gt;1,"n.a.",INDEX('Item setup'!$E$8:$E$47,MATCH(B197,'Item setup'!$A$8:$A$47,0))))</x:f>
      </x:c>
      <x:c r="J197" s="17" t="str">
        <x:f>IF(B197="","",IF(COUNTIFS('Item setup'!$A$8:$A$47,B197)&lt;&gt;1,"n.a.",INDEX('Item setup'!$I$8:$I$47,MATCH(B197,'Item setup'!$A$8:$A$47,0))))</x:f>
      </x:c>
      <x:c r="K197" s="17" t="str">
        <x:f>IF(OR(A197="",B197="",NOT(ISNUMBER(F197))),"",IF(ISNUMBER(J197),F197*J197,"n.a."))</x:f>
      </x:c>
      <x:c r="L197" s="15" t="str">
        <x:f>IF(OR(B197="",NOT(ISNUMBER(E197))),"",IF(OR(D197="Routine",D197="QC",D197="Repeat"),IF(COUNTIFS('Item setup'!$A$8:$A$47,B197)&lt;&gt;1,"n.a.",IF(IF(D197="Routine",COUNTIFS('Item setup'!$A$8:$A$47,B197,'Item setup'!$J$8:$J$47,"&lt;&gt;"),IF(D197="QC",COUNTIFS('Item setup'!$A$8:$A$47,B197,'Item setup'!$K$8:$K$47,"&lt;&gt;"),COUNTIFS('Item setup'!$A$8:$A$47,B197,'Item setup'!$L$8:$L$47,"&lt;&gt;")))=0,"n.a.",E197*IF(D197="Routine",INDEX('Item setup'!$J$8:$J$47,MATCH(B197,'Item setup'!$A$8:$A$47,0)),IF(D197="QC",INDEX('Item setup'!$K$8:$K$47,MATCH(B197,'Item setup'!$A$8:$A$47,0)),INDEX('Item setup'!$L$8:$L$47,MATCH(B197,'Item setup'!$A$8:$A$47,0)))))),""))</x:f>
      </x:c>
      <x:c r="M197" s="15" t="str">
        <x:f>IF(AND(ISNUMBER(F197),ISNUMBER(L197)),F197-L197,"")</x:f>
      </x:c>
      <x:c r="N197" s="15" t="str">
        <x:f>IF(COUNTA(A197:G197)=0,"",IF(OR(A197="",B197="",C197="",D197="",NOT(ISNUMBER(F197))),"Complete entry",IF(OR(NOT(ISNUMBER(A197)),NOT(ISNUMBER(F197)),F197&lt;0),"Invalid date/quantity",IF(COUNTIFS('Item setup'!$A$8:$A$47,B197)&lt;&gt;1,"Check item ID",IF(COUNTIFS('Lot register'!$A$8:$A$107,B197,'Lot register'!$B$8:$B$107,C197)&lt;&gt;1,"Check lot ID",IF(OR(D197="Routine",D197="QC",D197="Repeat"),IF(OR(NOT(ISNUMBER(E197)),E197&lt;0),"Enter work count",IF(NOT(ISNUMBER(J197)),"Enter pack details","Recorded")),IF(NOT(ISNUMBER(J197)),"Enter pack details","Recorded")))))))</x:f>
      </x:c>
      <x:c r="O197" s="15" t="str">
        <x:f>IF(B197="","",IF(COUNTIFS('Item setup'!$A$8:$A$47,B197)&lt;&gt;1,"n.a.",INDEX('Item setup'!$F$8:$F$47,MATCH(B197,'Item setup'!$A$8:$A$47,0))))</x:f>
      </x:c>
    </x:row>
    <x:row r="198" ht="24" customHeight="1">
      <x:c r="A198" s="7"/>
      <x:c r="B198" s="5"/>
      <x:c r="C198" s="5"/>
      <x:c r="D198" s="5"/>
      <x:c r="E198" s="16"/>
      <x:c r="F198" s="16"/>
      <x:c r="G198" s="5"/>
      <x:c r="H198" s="15" t="str">
        <x:f>IF(B198="","",IF(COUNTIFS('Item setup'!$A$8:$A$47,B198)&lt;&gt;1,"n.a.",INDEX('Item setup'!$B$8:$B$47,MATCH(B198,'Item setup'!$A$8:$A$47,0))))</x:f>
      </x:c>
      <x:c r="I198" s="15" t="str">
        <x:f>IF(B198="","",IF(COUNTIFS('Item setup'!$A$8:$A$47,B198)&lt;&gt;1,"n.a.",INDEX('Item setup'!$E$8:$E$47,MATCH(B198,'Item setup'!$A$8:$A$47,0))))</x:f>
      </x:c>
      <x:c r="J198" s="17" t="str">
        <x:f>IF(B198="","",IF(COUNTIFS('Item setup'!$A$8:$A$47,B198)&lt;&gt;1,"n.a.",INDEX('Item setup'!$I$8:$I$47,MATCH(B198,'Item setup'!$A$8:$A$47,0))))</x:f>
      </x:c>
      <x:c r="K198" s="17" t="str">
        <x:f>IF(OR(A198="",B198="",NOT(ISNUMBER(F198))),"",IF(ISNUMBER(J198),F198*J198,"n.a."))</x:f>
      </x:c>
      <x:c r="L198" s="15" t="str">
        <x:f>IF(OR(B198="",NOT(ISNUMBER(E198))),"",IF(OR(D198="Routine",D198="QC",D198="Repeat"),IF(COUNTIFS('Item setup'!$A$8:$A$47,B198)&lt;&gt;1,"n.a.",IF(IF(D198="Routine",COUNTIFS('Item setup'!$A$8:$A$47,B198,'Item setup'!$J$8:$J$47,"&lt;&gt;"),IF(D198="QC",COUNTIFS('Item setup'!$A$8:$A$47,B198,'Item setup'!$K$8:$K$47,"&lt;&gt;"),COUNTIFS('Item setup'!$A$8:$A$47,B198,'Item setup'!$L$8:$L$47,"&lt;&gt;")))=0,"n.a.",E198*IF(D198="Routine",INDEX('Item setup'!$J$8:$J$47,MATCH(B198,'Item setup'!$A$8:$A$47,0)),IF(D198="QC",INDEX('Item setup'!$K$8:$K$47,MATCH(B198,'Item setup'!$A$8:$A$47,0)),INDEX('Item setup'!$L$8:$L$47,MATCH(B198,'Item setup'!$A$8:$A$47,0)))))),""))</x:f>
      </x:c>
      <x:c r="M198" s="15" t="str">
        <x:f>IF(AND(ISNUMBER(F198),ISNUMBER(L198)),F198-L198,"")</x:f>
      </x:c>
      <x:c r="N198" s="15" t="str">
        <x:f>IF(COUNTA(A198:G198)=0,"",IF(OR(A198="",B198="",C198="",D198="",NOT(ISNUMBER(F198))),"Complete entry",IF(OR(NOT(ISNUMBER(A198)),NOT(ISNUMBER(F198)),F198&lt;0),"Invalid date/quantity",IF(COUNTIFS('Item setup'!$A$8:$A$47,B198)&lt;&gt;1,"Check item ID",IF(COUNTIFS('Lot register'!$A$8:$A$107,B198,'Lot register'!$B$8:$B$107,C198)&lt;&gt;1,"Check lot ID",IF(OR(D198="Routine",D198="QC",D198="Repeat"),IF(OR(NOT(ISNUMBER(E198)),E198&lt;0),"Enter work count",IF(NOT(ISNUMBER(J198)),"Enter pack details","Recorded")),IF(NOT(ISNUMBER(J198)),"Enter pack details","Recorded")))))))</x:f>
      </x:c>
      <x:c r="O198" s="15" t="str">
        <x:f>IF(B198="","",IF(COUNTIFS('Item setup'!$A$8:$A$47,B198)&lt;&gt;1,"n.a.",INDEX('Item setup'!$F$8:$F$47,MATCH(B198,'Item setup'!$A$8:$A$47,0))))</x:f>
      </x:c>
    </x:row>
    <x:row r="199" ht="24" customHeight="1">
      <x:c r="A199" s="7"/>
      <x:c r="B199" s="5"/>
      <x:c r="C199" s="5"/>
      <x:c r="D199" s="5"/>
      <x:c r="E199" s="16"/>
      <x:c r="F199" s="16"/>
      <x:c r="G199" s="5"/>
      <x:c r="H199" s="15" t="str">
        <x:f>IF(B199="","",IF(COUNTIFS('Item setup'!$A$8:$A$47,B199)&lt;&gt;1,"n.a.",INDEX('Item setup'!$B$8:$B$47,MATCH(B199,'Item setup'!$A$8:$A$47,0))))</x:f>
      </x:c>
      <x:c r="I199" s="15" t="str">
        <x:f>IF(B199="","",IF(COUNTIFS('Item setup'!$A$8:$A$47,B199)&lt;&gt;1,"n.a.",INDEX('Item setup'!$E$8:$E$47,MATCH(B199,'Item setup'!$A$8:$A$47,0))))</x:f>
      </x:c>
      <x:c r="J199" s="17" t="str">
        <x:f>IF(B199="","",IF(COUNTIFS('Item setup'!$A$8:$A$47,B199)&lt;&gt;1,"n.a.",INDEX('Item setup'!$I$8:$I$47,MATCH(B199,'Item setup'!$A$8:$A$47,0))))</x:f>
      </x:c>
      <x:c r="K199" s="17" t="str">
        <x:f>IF(OR(A199="",B199="",NOT(ISNUMBER(F199))),"",IF(ISNUMBER(J199),F199*J199,"n.a."))</x:f>
      </x:c>
      <x:c r="L199" s="15" t="str">
        <x:f>IF(OR(B199="",NOT(ISNUMBER(E199))),"",IF(OR(D199="Routine",D199="QC",D199="Repeat"),IF(COUNTIFS('Item setup'!$A$8:$A$47,B199)&lt;&gt;1,"n.a.",IF(IF(D199="Routine",COUNTIFS('Item setup'!$A$8:$A$47,B199,'Item setup'!$J$8:$J$47,"&lt;&gt;"),IF(D199="QC",COUNTIFS('Item setup'!$A$8:$A$47,B199,'Item setup'!$K$8:$K$47,"&lt;&gt;"),COUNTIFS('Item setup'!$A$8:$A$47,B199,'Item setup'!$L$8:$L$47,"&lt;&gt;")))=0,"n.a.",E199*IF(D199="Routine",INDEX('Item setup'!$J$8:$J$47,MATCH(B199,'Item setup'!$A$8:$A$47,0)),IF(D199="QC",INDEX('Item setup'!$K$8:$K$47,MATCH(B199,'Item setup'!$A$8:$A$47,0)),INDEX('Item setup'!$L$8:$L$47,MATCH(B199,'Item setup'!$A$8:$A$47,0)))))),""))</x:f>
      </x:c>
      <x:c r="M199" s="15" t="str">
        <x:f>IF(AND(ISNUMBER(F199),ISNUMBER(L199)),F199-L199,"")</x:f>
      </x:c>
      <x:c r="N199" s="15" t="str">
        <x:f>IF(COUNTA(A199:G199)=0,"",IF(OR(A199="",B199="",C199="",D199="",NOT(ISNUMBER(F199))),"Complete entry",IF(OR(NOT(ISNUMBER(A199)),NOT(ISNUMBER(F199)),F199&lt;0),"Invalid date/quantity",IF(COUNTIFS('Item setup'!$A$8:$A$47,B199)&lt;&gt;1,"Check item ID",IF(COUNTIFS('Lot register'!$A$8:$A$107,B199,'Lot register'!$B$8:$B$107,C199)&lt;&gt;1,"Check lot ID",IF(OR(D199="Routine",D199="QC",D199="Repeat"),IF(OR(NOT(ISNUMBER(E199)),E199&lt;0),"Enter work count",IF(NOT(ISNUMBER(J199)),"Enter pack details","Recorded")),IF(NOT(ISNUMBER(J199)),"Enter pack details","Recorded")))))))</x:f>
      </x:c>
      <x:c r="O199" s="15" t="str">
        <x:f>IF(B199="","",IF(COUNTIFS('Item setup'!$A$8:$A$47,B199)&lt;&gt;1,"n.a.",INDEX('Item setup'!$F$8:$F$47,MATCH(B199,'Item setup'!$A$8:$A$47,0))))</x:f>
      </x:c>
    </x:row>
    <x:row r="200" ht="24" customHeight="1">
      <x:c r="A200" s="7"/>
      <x:c r="B200" s="5"/>
      <x:c r="C200" s="5"/>
      <x:c r="D200" s="5"/>
      <x:c r="E200" s="16"/>
      <x:c r="F200" s="16"/>
      <x:c r="G200" s="5"/>
      <x:c r="H200" s="15" t="str">
        <x:f>IF(B200="","",IF(COUNTIFS('Item setup'!$A$8:$A$47,B200)&lt;&gt;1,"n.a.",INDEX('Item setup'!$B$8:$B$47,MATCH(B200,'Item setup'!$A$8:$A$47,0))))</x:f>
      </x:c>
      <x:c r="I200" s="15" t="str">
        <x:f>IF(B200="","",IF(COUNTIFS('Item setup'!$A$8:$A$47,B200)&lt;&gt;1,"n.a.",INDEX('Item setup'!$E$8:$E$47,MATCH(B200,'Item setup'!$A$8:$A$47,0))))</x:f>
      </x:c>
      <x:c r="J200" s="17" t="str">
        <x:f>IF(B200="","",IF(COUNTIFS('Item setup'!$A$8:$A$47,B200)&lt;&gt;1,"n.a.",INDEX('Item setup'!$I$8:$I$47,MATCH(B200,'Item setup'!$A$8:$A$47,0))))</x:f>
      </x:c>
      <x:c r="K200" s="17" t="str">
        <x:f>IF(OR(A200="",B200="",NOT(ISNUMBER(F200))),"",IF(ISNUMBER(J200),F200*J200,"n.a."))</x:f>
      </x:c>
      <x:c r="L200" s="15" t="str">
        <x:f>IF(OR(B200="",NOT(ISNUMBER(E200))),"",IF(OR(D200="Routine",D200="QC",D200="Repeat"),IF(COUNTIFS('Item setup'!$A$8:$A$47,B200)&lt;&gt;1,"n.a.",IF(IF(D200="Routine",COUNTIFS('Item setup'!$A$8:$A$47,B200,'Item setup'!$J$8:$J$47,"&lt;&gt;"),IF(D200="QC",COUNTIFS('Item setup'!$A$8:$A$47,B200,'Item setup'!$K$8:$K$47,"&lt;&gt;"),COUNTIFS('Item setup'!$A$8:$A$47,B200,'Item setup'!$L$8:$L$47,"&lt;&gt;")))=0,"n.a.",E200*IF(D200="Routine",INDEX('Item setup'!$J$8:$J$47,MATCH(B200,'Item setup'!$A$8:$A$47,0)),IF(D200="QC",INDEX('Item setup'!$K$8:$K$47,MATCH(B200,'Item setup'!$A$8:$A$47,0)),INDEX('Item setup'!$L$8:$L$47,MATCH(B200,'Item setup'!$A$8:$A$47,0)))))),""))</x:f>
      </x:c>
      <x:c r="M200" s="15" t="str">
        <x:f>IF(AND(ISNUMBER(F200),ISNUMBER(L200)),F200-L200,"")</x:f>
      </x:c>
      <x:c r="N200" s="15" t="str">
        <x:f>IF(COUNTA(A200:G200)=0,"",IF(OR(A200="",B200="",C200="",D200="",NOT(ISNUMBER(F200))),"Complete entry",IF(OR(NOT(ISNUMBER(A200)),NOT(ISNUMBER(F200)),F200&lt;0),"Invalid date/quantity",IF(COUNTIFS('Item setup'!$A$8:$A$47,B200)&lt;&gt;1,"Check item ID",IF(COUNTIFS('Lot register'!$A$8:$A$107,B200,'Lot register'!$B$8:$B$107,C200)&lt;&gt;1,"Check lot ID",IF(OR(D200="Routine",D200="QC",D200="Repeat"),IF(OR(NOT(ISNUMBER(E200)),E200&lt;0),"Enter work count",IF(NOT(ISNUMBER(J200)),"Enter pack details","Recorded")),IF(NOT(ISNUMBER(J200)),"Enter pack details","Recorded")))))))</x:f>
      </x:c>
      <x:c r="O200" s="15" t="str">
        <x:f>IF(B200="","",IF(COUNTIFS('Item setup'!$A$8:$A$47,B200)&lt;&gt;1,"n.a.",INDEX('Item setup'!$F$8:$F$47,MATCH(B200,'Item setup'!$A$8:$A$47,0))))</x:f>
      </x:c>
    </x:row>
    <x:row r="201" ht="24" customHeight="1">
      <x:c r="A201" s="7"/>
      <x:c r="B201" s="5"/>
      <x:c r="C201" s="5"/>
      <x:c r="D201" s="5"/>
      <x:c r="E201" s="16"/>
      <x:c r="F201" s="16"/>
      <x:c r="G201" s="5"/>
      <x:c r="H201" s="15" t="str">
        <x:f>IF(B201="","",IF(COUNTIFS('Item setup'!$A$8:$A$47,B201)&lt;&gt;1,"n.a.",INDEX('Item setup'!$B$8:$B$47,MATCH(B201,'Item setup'!$A$8:$A$47,0))))</x:f>
      </x:c>
      <x:c r="I201" s="15" t="str">
        <x:f>IF(B201="","",IF(COUNTIFS('Item setup'!$A$8:$A$47,B201)&lt;&gt;1,"n.a.",INDEX('Item setup'!$E$8:$E$47,MATCH(B201,'Item setup'!$A$8:$A$47,0))))</x:f>
      </x:c>
      <x:c r="J201" s="17" t="str">
        <x:f>IF(B201="","",IF(COUNTIFS('Item setup'!$A$8:$A$47,B201)&lt;&gt;1,"n.a.",INDEX('Item setup'!$I$8:$I$47,MATCH(B201,'Item setup'!$A$8:$A$47,0))))</x:f>
      </x:c>
      <x:c r="K201" s="17" t="str">
        <x:f>IF(OR(A201="",B201="",NOT(ISNUMBER(F201))),"",IF(ISNUMBER(J201),F201*J201,"n.a."))</x:f>
      </x:c>
      <x:c r="L201" s="15" t="str">
        <x:f>IF(OR(B201="",NOT(ISNUMBER(E201))),"",IF(OR(D201="Routine",D201="QC",D201="Repeat"),IF(COUNTIFS('Item setup'!$A$8:$A$47,B201)&lt;&gt;1,"n.a.",IF(IF(D201="Routine",COUNTIFS('Item setup'!$A$8:$A$47,B201,'Item setup'!$J$8:$J$47,"&lt;&gt;"),IF(D201="QC",COUNTIFS('Item setup'!$A$8:$A$47,B201,'Item setup'!$K$8:$K$47,"&lt;&gt;"),COUNTIFS('Item setup'!$A$8:$A$47,B201,'Item setup'!$L$8:$L$47,"&lt;&gt;")))=0,"n.a.",E201*IF(D201="Routine",INDEX('Item setup'!$J$8:$J$47,MATCH(B201,'Item setup'!$A$8:$A$47,0)),IF(D201="QC",INDEX('Item setup'!$K$8:$K$47,MATCH(B201,'Item setup'!$A$8:$A$47,0)),INDEX('Item setup'!$L$8:$L$47,MATCH(B201,'Item setup'!$A$8:$A$47,0)))))),""))</x:f>
      </x:c>
      <x:c r="M201" s="15" t="str">
        <x:f>IF(AND(ISNUMBER(F201),ISNUMBER(L201)),F201-L201,"")</x:f>
      </x:c>
      <x:c r="N201" s="15" t="str">
        <x:f>IF(COUNTA(A201:G201)=0,"",IF(OR(A201="",B201="",C201="",D201="",NOT(ISNUMBER(F201))),"Complete entry",IF(OR(NOT(ISNUMBER(A201)),NOT(ISNUMBER(F201)),F201&lt;0),"Invalid date/quantity",IF(COUNTIFS('Item setup'!$A$8:$A$47,B201)&lt;&gt;1,"Check item ID",IF(COUNTIFS('Lot register'!$A$8:$A$107,B201,'Lot register'!$B$8:$B$107,C201)&lt;&gt;1,"Check lot ID",IF(OR(D201="Routine",D201="QC",D201="Repeat"),IF(OR(NOT(ISNUMBER(E201)),E201&lt;0),"Enter work count",IF(NOT(ISNUMBER(J201)),"Enter pack details","Recorded")),IF(NOT(ISNUMBER(J201)),"Enter pack details","Recorded")))))))</x:f>
      </x:c>
      <x:c r="O201" s="15" t="str">
        <x:f>IF(B201="","",IF(COUNTIFS('Item setup'!$A$8:$A$47,B201)&lt;&gt;1,"n.a.",INDEX('Item setup'!$F$8:$F$47,MATCH(B201,'Item setup'!$A$8:$A$47,0))))</x:f>
      </x:c>
    </x:row>
    <x:row r="202" ht="24" customHeight="1">
      <x:c r="A202" s="7"/>
      <x:c r="B202" s="5"/>
      <x:c r="C202" s="5"/>
      <x:c r="D202" s="5"/>
      <x:c r="E202" s="16"/>
      <x:c r="F202" s="16"/>
      <x:c r="G202" s="5"/>
      <x:c r="H202" s="15" t="str">
        <x:f>IF(B202="","",IF(COUNTIFS('Item setup'!$A$8:$A$47,B202)&lt;&gt;1,"n.a.",INDEX('Item setup'!$B$8:$B$47,MATCH(B202,'Item setup'!$A$8:$A$47,0))))</x:f>
      </x:c>
      <x:c r="I202" s="15" t="str">
        <x:f>IF(B202="","",IF(COUNTIFS('Item setup'!$A$8:$A$47,B202)&lt;&gt;1,"n.a.",INDEX('Item setup'!$E$8:$E$47,MATCH(B202,'Item setup'!$A$8:$A$47,0))))</x:f>
      </x:c>
      <x:c r="J202" s="17" t="str">
        <x:f>IF(B202="","",IF(COUNTIFS('Item setup'!$A$8:$A$47,B202)&lt;&gt;1,"n.a.",INDEX('Item setup'!$I$8:$I$47,MATCH(B202,'Item setup'!$A$8:$A$47,0))))</x:f>
      </x:c>
      <x:c r="K202" s="17" t="str">
        <x:f>IF(OR(A202="",B202="",NOT(ISNUMBER(F202))),"",IF(ISNUMBER(J202),F202*J202,"n.a."))</x:f>
      </x:c>
      <x:c r="L202" s="15" t="str">
        <x:f>IF(OR(B202="",NOT(ISNUMBER(E202))),"",IF(OR(D202="Routine",D202="QC",D202="Repeat"),IF(COUNTIFS('Item setup'!$A$8:$A$47,B202)&lt;&gt;1,"n.a.",IF(IF(D202="Routine",COUNTIFS('Item setup'!$A$8:$A$47,B202,'Item setup'!$J$8:$J$47,"&lt;&gt;"),IF(D202="QC",COUNTIFS('Item setup'!$A$8:$A$47,B202,'Item setup'!$K$8:$K$47,"&lt;&gt;"),COUNTIFS('Item setup'!$A$8:$A$47,B202,'Item setup'!$L$8:$L$47,"&lt;&gt;")))=0,"n.a.",E202*IF(D202="Routine",INDEX('Item setup'!$J$8:$J$47,MATCH(B202,'Item setup'!$A$8:$A$47,0)),IF(D202="QC",INDEX('Item setup'!$K$8:$K$47,MATCH(B202,'Item setup'!$A$8:$A$47,0)),INDEX('Item setup'!$L$8:$L$47,MATCH(B202,'Item setup'!$A$8:$A$47,0)))))),""))</x:f>
      </x:c>
      <x:c r="M202" s="15" t="str">
        <x:f>IF(AND(ISNUMBER(F202),ISNUMBER(L202)),F202-L202,"")</x:f>
      </x:c>
      <x:c r="N202" s="15" t="str">
        <x:f>IF(COUNTA(A202:G202)=0,"",IF(OR(A202="",B202="",C202="",D202="",NOT(ISNUMBER(F202))),"Complete entry",IF(OR(NOT(ISNUMBER(A202)),NOT(ISNUMBER(F202)),F202&lt;0),"Invalid date/quantity",IF(COUNTIFS('Item setup'!$A$8:$A$47,B202)&lt;&gt;1,"Check item ID",IF(COUNTIFS('Lot register'!$A$8:$A$107,B202,'Lot register'!$B$8:$B$107,C202)&lt;&gt;1,"Check lot ID",IF(OR(D202="Routine",D202="QC",D202="Repeat"),IF(OR(NOT(ISNUMBER(E202)),E202&lt;0),"Enter work count",IF(NOT(ISNUMBER(J202)),"Enter pack details","Recorded")),IF(NOT(ISNUMBER(J202)),"Enter pack details","Recorded")))))))</x:f>
      </x:c>
      <x:c r="O202" s="15" t="str">
        <x:f>IF(B202="","",IF(COUNTIFS('Item setup'!$A$8:$A$47,B202)&lt;&gt;1,"n.a.",INDEX('Item setup'!$F$8:$F$47,MATCH(B202,'Item setup'!$A$8:$A$47,0))))</x:f>
      </x:c>
    </x:row>
    <x:row r="203" ht="24" customHeight="1">
      <x:c r="A203" s="7"/>
      <x:c r="B203" s="5"/>
      <x:c r="C203" s="5"/>
      <x:c r="D203" s="5"/>
      <x:c r="E203" s="16"/>
      <x:c r="F203" s="16"/>
      <x:c r="G203" s="5"/>
      <x:c r="H203" s="15" t="str">
        <x:f>IF(B203="","",IF(COUNTIFS('Item setup'!$A$8:$A$47,B203)&lt;&gt;1,"n.a.",INDEX('Item setup'!$B$8:$B$47,MATCH(B203,'Item setup'!$A$8:$A$47,0))))</x:f>
      </x:c>
      <x:c r="I203" s="15" t="str">
        <x:f>IF(B203="","",IF(COUNTIFS('Item setup'!$A$8:$A$47,B203)&lt;&gt;1,"n.a.",INDEX('Item setup'!$E$8:$E$47,MATCH(B203,'Item setup'!$A$8:$A$47,0))))</x:f>
      </x:c>
      <x:c r="J203" s="17" t="str">
        <x:f>IF(B203="","",IF(COUNTIFS('Item setup'!$A$8:$A$47,B203)&lt;&gt;1,"n.a.",INDEX('Item setup'!$I$8:$I$47,MATCH(B203,'Item setup'!$A$8:$A$47,0))))</x:f>
      </x:c>
      <x:c r="K203" s="17" t="str">
        <x:f>IF(OR(A203="",B203="",NOT(ISNUMBER(F203))),"",IF(ISNUMBER(J203),F203*J203,"n.a."))</x:f>
      </x:c>
      <x:c r="L203" s="15" t="str">
        <x:f>IF(OR(B203="",NOT(ISNUMBER(E203))),"",IF(OR(D203="Routine",D203="QC",D203="Repeat"),IF(COUNTIFS('Item setup'!$A$8:$A$47,B203)&lt;&gt;1,"n.a.",IF(IF(D203="Routine",COUNTIFS('Item setup'!$A$8:$A$47,B203,'Item setup'!$J$8:$J$47,"&lt;&gt;"),IF(D203="QC",COUNTIFS('Item setup'!$A$8:$A$47,B203,'Item setup'!$K$8:$K$47,"&lt;&gt;"),COUNTIFS('Item setup'!$A$8:$A$47,B203,'Item setup'!$L$8:$L$47,"&lt;&gt;")))=0,"n.a.",E203*IF(D203="Routine",INDEX('Item setup'!$J$8:$J$47,MATCH(B203,'Item setup'!$A$8:$A$47,0)),IF(D203="QC",INDEX('Item setup'!$K$8:$K$47,MATCH(B203,'Item setup'!$A$8:$A$47,0)),INDEX('Item setup'!$L$8:$L$47,MATCH(B203,'Item setup'!$A$8:$A$47,0)))))),""))</x:f>
      </x:c>
      <x:c r="M203" s="15" t="str">
        <x:f>IF(AND(ISNUMBER(F203),ISNUMBER(L203)),F203-L203,"")</x:f>
      </x:c>
      <x:c r="N203" s="15" t="str">
        <x:f>IF(COUNTA(A203:G203)=0,"",IF(OR(A203="",B203="",C203="",D203="",NOT(ISNUMBER(F203))),"Complete entry",IF(OR(NOT(ISNUMBER(A203)),NOT(ISNUMBER(F203)),F203&lt;0),"Invalid date/quantity",IF(COUNTIFS('Item setup'!$A$8:$A$47,B203)&lt;&gt;1,"Check item ID",IF(COUNTIFS('Lot register'!$A$8:$A$107,B203,'Lot register'!$B$8:$B$107,C203)&lt;&gt;1,"Check lot ID",IF(OR(D203="Routine",D203="QC",D203="Repeat"),IF(OR(NOT(ISNUMBER(E203)),E203&lt;0),"Enter work count",IF(NOT(ISNUMBER(J203)),"Enter pack details","Recorded")),IF(NOT(ISNUMBER(J203)),"Enter pack details","Recorded")))))))</x:f>
      </x:c>
      <x:c r="O203" s="15" t="str">
        <x:f>IF(B203="","",IF(COUNTIFS('Item setup'!$A$8:$A$47,B203)&lt;&gt;1,"n.a.",INDEX('Item setup'!$F$8:$F$47,MATCH(B203,'Item setup'!$A$8:$A$47,0))))</x:f>
      </x:c>
    </x:row>
    <x:row r="204" ht="24" customHeight="1">
      <x:c r="A204" s="7"/>
      <x:c r="B204" s="5"/>
      <x:c r="C204" s="5"/>
      <x:c r="D204" s="5"/>
      <x:c r="E204" s="16"/>
      <x:c r="F204" s="16"/>
      <x:c r="G204" s="5"/>
      <x:c r="H204" s="15" t="str">
        <x:f>IF(B204="","",IF(COUNTIFS('Item setup'!$A$8:$A$47,B204)&lt;&gt;1,"n.a.",INDEX('Item setup'!$B$8:$B$47,MATCH(B204,'Item setup'!$A$8:$A$47,0))))</x:f>
      </x:c>
      <x:c r="I204" s="15" t="str">
        <x:f>IF(B204="","",IF(COUNTIFS('Item setup'!$A$8:$A$47,B204)&lt;&gt;1,"n.a.",INDEX('Item setup'!$E$8:$E$47,MATCH(B204,'Item setup'!$A$8:$A$47,0))))</x:f>
      </x:c>
      <x:c r="J204" s="17" t="str">
        <x:f>IF(B204="","",IF(COUNTIFS('Item setup'!$A$8:$A$47,B204)&lt;&gt;1,"n.a.",INDEX('Item setup'!$I$8:$I$47,MATCH(B204,'Item setup'!$A$8:$A$47,0))))</x:f>
      </x:c>
      <x:c r="K204" s="17" t="str">
        <x:f>IF(OR(A204="",B204="",NOT(ISNUMBER(F204))),"",IF(ISNUMBER(J204),F204*J204,"n.a."))</x:f>
      </x:c>
      <x:c r="L204" s="15" t="str">
        <x:f>IF(OR(B204="",NOT(ISNUMBER(E204))),"",IF(OR(D204="Routine",D204="QC",D204="Repeat"),IF(COUNTIFS('Item setup'!$A$8:$A$47,B204)&lt;&gt;1,"n.a.",IF(IF(D204="Routine",COUNTIFS('Item setup'!$A$8:$A$47,B204,'Item setup'!$J$8:$J$47,"&lt;&gt;"),IF(D204="QC",COUNTIFS('Item setup'!$A$8:$A$47,B204,'Item setup'!$K$8:$K$47,"&lt;&gt;"),COUNTIFS('Item setup'!$A$8:$A$47,B204,'Item setup'!$L$8:$L$47,"&lt;&gt;")))=0,"n.a.",E204*IF(D204="Routine",INDEX('Item setup'!$J$8:$J$47,MATCH(B204,'Item setup'!$A$8:$A$47,0)),IF(D204="QC",INDEX('Item setup'!$K$8:$K$47,MATCH(B204,'Item setup'!$A$8:$A$47,0)),INDEX('Item setup'!$L$8:$L$47,MATCH(B204,'Item setup'!$A$8:$A$47,0)))))),""))</x:f>
      </x:c>
      <x:c r="M204" s="15" t="str">
        <x:f>IF(AND(ISNUMBER(F204),ISNUMBER(L204)),F204-L204,"")</x:f>
      </x:c>
      <x:c r="N204" s="15" t="str">
        <x:f>IF(COUNTA(A204:G204)=0,"",IF(OR(A204="",B204="",C204="",D204="",NOT(ISNUMBER(F204))),"Complete entry",IF(OR(NOT(ISNUMBER(A204)),NOT(ISNUMBER(F204)),F204&lt;0),"Invalid date/quantity",IF(COUNTIFS('Item setup'!$A$8:$A$47,B204)&lt;&gt;1,"Check item ID",IF(COUNTIFS('Lot register'!$A$8:$A$107,B204,'Lot register'!$B$8:$B$107,C204)&lt;&gt;1,"Check lot ID",IF(OR(D204="Routine",D204="QC",D204="Repeat"),IF(OR(NOT(ISNUMBER(E204)),E204&lt;0),"Enter work count",IF(NOT(ISNUMBER(J204)),"Enter pack details","Recorded")),IF(NOT(ISNUMBER(J204)),"Enter pack details","Recorded")))))))</x:f>
      </x:c>
      <x:c r="O204" s="15" t="str">
        <x:f>IF(B204="","",IF(COUNTIFS('Item setup'!$A$8:$A$47,B204)&lt;&gt;1,"n.a.",INDEX('Item setup'!$F$8:$F$47,MATCH(B204,'Item setup'!$A$8:$A$47,0))))</x:f>
      </x:c>
    </x:row>
    <x:row r="205" ht="24" customHeight="1">
      <x:c r="A205" s="7"/>
      <x:c r="B205" s="5"/>
      <x:c r="C205" s="5"/>
      <x:c r="D205" s="5"/>
      <x:c r="E205" s="16"/>
      <x:c r="F205" s="16"/>
      <x:c r="G205" s="5"/>
      <x:c r="H205" s="15" t="str">
        <x:f>IF(B205="","",IF(COUNTIFS('Item setup'!$A$8:$A$47,B205)&lt;&gt;1,"n.a.",INDEX('Item setup'!$B$8:$B$47,MATCH(B205,'Item setup'!$A$8:$A$47,0))))</x:f>
      </x:c>
      <x:c r="I205" s="15" t="str">
        <x:f>IF(B205="","",IF(COUNTIFS('Item setup'!$A$8:$A$47,B205)&lt;&gt;1,"n.a.",INDEX('Item setup'!$E$8:$E$47,MATCH(B205,'Item setup'!$A$8:$A$47,0))))</x:f>
      </x:c>
      <x:c r="J205" s="17" t="str">
        <x:f>IF(B205="","",IF(COUNTIFS('Item setup'!$A$8:$A$47,B205)&lt;&gt;1,"n.a.",INDEX('Item setup'!$I$8:$I$47,MATCH(B205,'Item setup'!$A$8:$A$47,0))))</x:f>
      </x:c>
      <x:c r="K205" s="17" t="str">
        <x:f>IF(OR(A205="",B205="",NOT(ISNUMBER(F205))),"",IF(ISNUMBER(J205),F205*J205,"n.a."))</x:f>
      </x:c>
      <x:c r="L205" s="15" t="str">
        <x:f>IF(OR(B205="",NOT(ISNUMBER(E205))),"",IF(OR(D205="Routine",D205="QC",D205="Repeat"),IF(COUNTIFS('Item setup'!$A$8:$A$47,B205)&lt;&gt;1,"n.a.",IF(IF(D205="Routine",COUNTIFS('Item setup'!$A$8:$A$47,B205,'Item setup'!$J$8:$J$47,"&lt;&gt;"),IF(D205="QC",COUNTIFS('Item setup'!$A$8:$A$47,B205,'Item setup'!$K$8:$K$47,"&lt;&gt;"),COUNTIFS('Item setup'!$A$8:$A$47,B205,'Item setup'!$L$8:$L$47,"&lt;&gt;")))=0,"n.a.",E205*IF(D205="Routine",INDEX('Item setup'!$J$8:$J$47,MATCH(B205,'Item setup'!$A$8:$A$47,0)),IF(D205="QC",INDEX('Item setup'!$K$8:$K$47,MATCH(B205,'Item setup'!$A$8:$A$47,0)),INDEX('Item setup'!$L$8:$L$47,MATCH(B205,'Item setup'!$A$8:$A$47,0)))))),""))</x:f>
      </x:c>
      <x:c r="M205" s="15" t="str">
        <x:f>IF(AND(ISNUMBER(F205),ISNUMBER(L205)),F205-L205,"")</x:f>
      </x:c>
      <x:c r="N205" s="15" t="str">
        <x:f>IF(COUNTA(A205:G205)=0,"",IF(OR(A205="",B205="",C205="",D205="",NOT(ISNUMBER(F205))),"Complete entry",IF(OR(NOT(ISNUMBER(A205)),NOT(ISNUMBER(F205)),F205&lt;0),"Invalid date/quantity",IF(COUNTIFS('Item setup'!$A$8:$A$47,B205)&lt;&gt;1,"Check item ID",IF(COUNTIFS('Lot register'!$A$8:$A$107,B205,'Lot register'!$B$8:$B$107,C205)&lt;&gt;1,"Check lot ID",IF(OR(D205="Routine",D205="QC",D205="Repeat"),IF(OR(NOT(ISNUMBER(E205)),E205&lt;0),"Enter work count",IF(NOT(ISNUMBER(J205)),"Enter pack details","Recorded")),IF(NOT(ISNUMBER(J205)),"Enter pack details","Recorded")))))))</x:f>
      </x:c>
      <x:c r="O205" s="15" t="str">
        <x:f>IF(B205="","",IF(COUNTIFS('Item setup'!$A$8:$A$47,B205)&lt;&gt;1,"n.a.",INDEX('Item setup'!$F$8:$F$47,MATCH(B205,'Item setup'!$A$8:$A$47,0))))</x:f>
      </x:c>
    </x:row>
    <x:row r="206" ht="24" customHeight="1">
      <x:c r="A206" s="7"/>
      <x:c r="B206" s="5"/>
      <x:c r="C206" s="5"/>
      <x:c r="D206" s="5"/>
      <x:c r="E206" s="16"/>
      <x:c r="F206" s="16"/>
      <x:c r="G206" s="5"/>
      <x:c r="H206" s="15" t="str">
        <x:f>IF(B206="","",IF(COUNTIFS('Item setup'!$A$8:$A$47,B206)&lt;&gt;1,"n.a.",INDEX('Item setup'!$B$8:$B$47,MATCH(B206,'Item setup'!$A$8:$A$47,0))))</x:f>
      </x:c>
      <x:c r="I206" s="15" t="str">
        <x:f>IF(B206="","",IF(COUNTIFS('Item setup'!$A$8:$A$47,B206)&lt;&gt;1,"n.a.",INDEX('Item setup'!$E$8:$E$47,MATCH(B206,'Item setup'!$A$8:$A$47,0))))</x:f>
      </x:c>
      <x:c r="J206" s="17" t="str">
        <x:f>IF(B206="","",IF(COUNTIFS('Item setup'!$A$8:$A$47,B206)&lt;&gt;1,"n.a.",INDEX('Item setup'!$I$8:$I$47,MATCH(B206,'Item setup'!$A$8:$A$47,0))))</x:f>
      </x:c>
      <x:c r="K206" s="17" t="str">
        <x:f>IF(OR(A206="",B206="",NOT(ISNUMBER(F206))),"",IF(ISNUMBER(J206),F206*J206,"n.a."))</x:f>
      </x:c>
      <x:c r="L206" s="15" t="str">
        <x:f>IF(OR(B206="",NOT(ISNUMBER(E206))),"",IF(OR(D206="Routine",D206="QC",D206="Repeat"),IF(COUNTIFS('Item setup'!$A$8:$A$47,B206)&lt;&gt;1,"n.a.",IF(IF(D206="Routine",COUNTIFS('Item setup'!$A$8:$A$47,B206,'Item setup'!$J$8:$J$47,"&lt;&gt;"),IF(D206="QC",COUNTIFS('Item setup'!$A$8:$A$47,B206,'Item setup'!$K$8:$K$47,"&lt;&gt;"),COUNTIFS('Item setup'!$A$8:$A$47,B206,'Item setup'!$L$8:$L$47,"&lt;&gt;")))=0,"n.a.",E206*IF(D206="Routine",INDEX('Item setup'!$J$8:$J$47,MATCH(B206,'Item setup'!$A$8:$A$47,0)),IF(D206="QC",INDEX('Item setup'!$K$8:$K$47,MATCH(B206,'Item setup'!$A$8:$A$47,0)),INDEX('Item setup'!$L$8:$L$47,MATCH(B206,'Item setup'!$A$8:$A$47,0)))))),""))</x:f>
      </x:c>
      <x:c r="M206" s="15" t="str">
        <x:f>IF(AND(ISNUMBER(F206),ISNUMBER(L206)),F206-L206,"")</x:f>
      </x:c>
      <x:c r="N206" s="15" t="str">
        <x:f>IF(COUNTA(A206:G206)=0,"",IF(OR(A206="",B206="",C206="",D206="",NOT(ISNUMBER(F206))),"Complete entry",IF(OR(NOT(ISNUMBER(A206)),NOT(ISNUMBER(F206)),F206&lt;0),"Invalid date/quantity",IF(COUNTIFS('Item setup'!$A$8:$A$47,B206)&lt;&gt;1,"Check item ID",IF(COUNTIFS('Lot register'!$A$8:$A$107,B206,'Lot register'!$B$8:$B$107,C206)&lt;&gt;1,"Check lot ID",IF(OR(D206="Routine",D206="QC",D206="Repeat"),IF(OR(NOT(ISNUMBER(E206)),E206&lt;0),"Enter work count",IF(NOT(ISNUMBER(J206)),"Enter pack details","Recorded")),IF(NOT(ISNUMBER(J206)),"Enter pack details","Recorded")))))))</x:f>
      </x:c>
      <x:c r="O206" s="15" t="str">
        <x:f>IF(B206="","",IF(COUNTIFS('Item setup'!$A$8:$A$47,B206)&lt;&gt;1,"n.a.",INDEX('Item setup'!$F$8:$F$47,MATCH(B206,'Item setup'!$A$8:$A$47,0))))</x:f>
      </x:c>
    </x:row>
    <x:row r="207" ht="24" customHeight="1">
      <x:c r="A207" s="7"/>
      <x:c r="B207" s="5"/>
      <x:c r="C207" s="5"/>
      <x:c r="D207" s="5"/>
      <x:c r="E207" s="16"/>
      <x:c r="F207" s="16"/>
      <x:c r="G207" s="5"/>
      <x:c r="H207" s="15" t="str">
        <x:f>IF(B207="","",IF(COUNTIFS('Item setup'!$A$8:$A$47,B207)&lt;&gt;1,"n.a.",INDEX('Item setup'!$B$8:$B$47,MATCH(B207,'Item setup'!$A$8:$A$47,0))))</x:f>
      </x:c>
      <x:c r="I207" s="15" t="str">
        <x:f>IF(B207="","",IF(COUNTIFS('Item setup'!$A$8:$A$47,B207)&lt;&gt;1,"n.a.",INDEX('Item setup'!$E$8:$E$47,MATCH(B207,'Item setup'!$A$8:$A$47,0))))</x:f>
      </x:c>
      <x:c r="J207" s="17" t="str">
        <x:f>IF(B207="","",IF(COUNTIFS('Item setup'!$A$8:$A$47,B207)&lt;&gt;1,"n.a.",INDEX('Item setup'!$I$8:$I$47,MATCH(B207,'Item setup'!$A$8:$A$47,0))))</x:f>
      </x:c>
      <x:c r="K207" s="17" t="str">
        <x:f>IF(OR(A207="",B207="",NOT(ISNUMBER(F207))),"",IF(ISNUMBER(J207),F207*J207,"n.a."))</x:f>
      </x:c>
      <x:c r="L207" s="15" t="str">
        <x:f>IF(OR(B207="",NOT(ISNUMBER(E207))),"",IF(OR(D207="Routine",D207="QC",D207="Repeat"),IF(COUNTIFS('Item setup'!$A$8:$A$47,B207)&lt;&gt;1,"n.a.",IF(IF(D207="Routine",COUNTIFS('Item setup'!$A$8:$A$47,B207,'Item setup'!$J$8:$J$47,"&lt;&gt;"),IF(D207="QC",COUNTIFS('Item setup'!$A$8:$A$47,B207,'Item setup'!$K$8:$K$47,"&lt;&gt;"),COUNTIFS('Item setup'!$A$8:$A$47,B207,'Item setup'!$L$8:$L$47,"&lt;&gt;")))=0,"n.a.",E207*IF(D207="Routine",INDEX('Item setup'!$J$8:$J$47,MATCH(B207,'Item setup'!$A$8:$A$47,0)),IF(D207="QC",INDEX('Item setup'!$K$8:$K$47,MATCH(B207,'Item setup'!$A$8:$A$47,0)),INDEX('Item setup'!$L$8:$L$47,MATCH(B207,'Item setup'!$A$8:$A$47,0)))))),""))</x:f>
      </x:c>
      <x:c r="M207" s="15" t="str">
        <x:f>IF(AND(ISNUMBER(F207),ISNUMBER(L207)),F207-L207,"")</x:f>
      </x:c>
      <x:c r="N207" s="15" t="str">
        <x:f>IF(COUNTA(A207:G207)=0,"",IF(OR(A207="",B207="",C207="",D207="",NOT(ISNUMBER(F207))),"Complete entry",IF(OR(NOT(ISNUMBER(A207)),NOT(ISNUMBER(F207)),F207&lt;0),"Invalid date/quantity",IF(COUNTIFS('Item setup'!$A$8:$A$47,B207)&lt;&gt;1,"Check item ID",IF(COUNTIFS('Lot register'!$A$8:$A$107,B207,'Lot register'!$B$8:$B$107,C207)&lt;&gt;1,"Check lot ID",IF(OR(D207="Routine",D207="QC",D207="Repeat"),IF(OR(NOT(ISNUMBER(E207)),E207&lt;0),"Enter work count",IF(NOT(ISNUMBER(J207)),"Enter pack details","Recorded")),IF(NOT(ISNUMBER(J207)),"Enter pack details","Recorded")))))))</x:f>
      </x:c>
      <x:c r="O207" s="15" t="str">
        <x:f>IF(B207="","",IF(COUNTIFS('Item setup'!$A$8:$A$47,B207)&lt;&gt;1,"n.a.",INDEX('Item setup'!$F$8:$F$47,MATCH(B207,'Item setup'!$A$8:$A$47,0))))</x:f>
      </x:c>
    </x:row>
    <x:row r="208" ht="24" customHeight="1">
      <x:c r="A208" s="7"/>
      <x:c r="B208" s="5"/>
      <x:c r="C208" s="5"/>
      <x:c r="D208" s="5"/>
      <x:c r="E208" s="16"/>
      <x:c r="F208" s="16"/>
      <x:c r="G208" s="5"/>
      <x:c r="H208" s="15" t="str">
        <x:f>IF(B208="","",IF(COUNTIFS('Item setup'!$A$8:$A$47,B208)&lt;&gt;1,"n.a.",INDEX('Item setup'!$B$8:$B$47,MATCH(B208,'Item setup'!$A$8:$A$47,0))))</x:f>
      </x:c>
      <x:c r="I208" s="15" t="str">
        <x:f>IF(B208="","",IF(COUNTIFS('Item setup'!$A$8:$A$47,B208)&lt;&gt;1,"n.a.",INDEX('Item setup'!$E$8:$E$47,MATCH(B208,'Item setup'!$A$8:$A$47,0))))</x:f>
      </x:c>
      <x:c r="J208" s="17" t="str">
        <x:f>IF(B208="","",IF(COUNTIFS('Item setup'!$A$8:$A$47,B208)&lt;&gt;1,"n.a.",INDEX('Item setup'!$I$8:$I$47,MATCH(B208,'Item setup'!$A$8:$A$47,0))))</x:f>
      </x:c>
      <x:c r="K208" s="17" t="str">
        <x:f>IF(OR(A208="",B208="",NOT(ISNUMBER(F208))),"",IF(ISNUMBER(J208),F208*J208,"n.a."))</x:f>
      </x:c>
      <x:c r="L208" s="15" t="str">
        <x:f>IF(OR(B208="",NOT(ISNUMBER(E208))),"",IF(OR(D208="Routine",D208="QC",D208="Repeat"),IF(COUNTIFS('Item setup'!$A$8:$A$47,B208)&lt;&gt;1,"n.a.",IF(IF(D208="Routine",COUNTIFS('Item setup'!$A$8:$A$47,B208,'Item setup'!$J$8:$J$47,"&lt;&gt;"),IF(D208="QC",COUNTIFS('Item setup'!$A$8:$A$47,B208,'Item setup'!$K$8:$K$47,"&lt;&gt;"),COUNTIFS('Item setup'!$A$8:$A$47,B208,'Item setup'!$L$8:$L$47,"&lt;&gt;")))=0,"n.a.",E208*IF(D208="Routine",INDEX('Item setup'!$J$8:$J$47,MATCH(B208,'Item setup'!$A$8:$A$47,0)),IF(D208="QC",INDEX('Item setup'!$K$8:$K$47,MATCH(B208,'Item setup'!$A$8:$A$47,0)),INDEX('Item setup'!$L$8:$L$47,MATCH(B208,'Item setup'!$A$8:$A$47,0)))))),""))</x:f>
      </x:c>
      <x:c r="M208" s="15" t="str">
        <x:f>IF(AND(ISNUMBER(F208),ISNUMBER(L208)),F208-L208,"")</x:f>
      </x:c>
      <x:c r="N208" s="15" t="str">
        <x:f>IF(COUNTA(A208:G208)=0,"",IF(OR(A208="",B208="",C208="",D208="",NOT(ISNUMBER(F208))),"Complete entry",IF(OR(NOT(ISNUMBER(A208)),NOT(ISNUMBER(F208)),F208&lt;0),"Invalid date/quantity",IF(COUNTIFS('Item setup'!$A$8:$A$47,B208)&lt;&gt;1,"Check item ID",IF(COUNTIFS('Lot register'!$A$8:$A$107,B208,'Lot register'!$B$8:$B$107,C208)&lt;&gt;1,"Check lot ID",IF(OR(D208="Routine",D208="QC",D208="Repeat"),IF(OR(NOT(ISNUMBER(E208)),E208&lt;0),"Enter work count",IF(NOT(ISNUMBER(J208)),"Enter pack details","Recorded")),IF(NOT(ISNUMBER(J208)),"Enter pack details","Recorded")))))))</x:f>
      </x:c>
      <x:c r="O208" s="15" t="str">
        <x:f>IF(B208="","",IF(COUNTIFS('Item setup'!$A$8:$A$47,B208)&lt;&gt;1,"n.a.",INDEX('Item setup'!$F$8:$F$47,MATCH(B208,'Item setup'!$A$8:$A$47,0))))</x:f>
      </x:c>
    </x:row>
    <x:row r="209" ht="24" customHeight="1">
      <x:c r="A209" s="7"/>
      <x:c r="B209" s="5"/>
      <x:c r="C209" s="5"/>
      <x:c r="D209" s="5"/>
      <x:c r="E209" s="16"/>
      <x:c r="F209" s="16"/>
      <x:c r="G209" s="5"/>
      <x:c r="H209" s="15" t="str">
        <x:f>IF(B209="","",IF(COUNTIFS('Item setup'!$A$8:$A$47,B209)&lt;&gt;1,"n.a.",INDEX('Item setup'!$B$8:$B$47,MATCH(B209,'Item setup'!$A$8:$A$47,0))))</x:f>
      </x:c>
      <x:c r="I209" s="15" t="str">
        <x:f>IF(B209="","",IF(COUNTIFS('Item setup'!$A$8:$A$47,B209)&lt;&gt;1,"n.a.",INDEX('Item setup'!$E$8:$E$47,MATCH(B209,'Item setup'!$A$8:$A$47,0))))</x:f>
      </x:c>
      <x:c r="J209" s="17" t="str">
        <x:f>IF(B209="","",IF(COUNTIFS('Item setup'!$A$8:$A$47,B209)&lt;&gt;1,"n.a.",INDEX('Item setup'!$I$8:$I$47,MATCH(B209,'Item setup'!$A$8:$A$47,0))))</x:f>
      </x:c>
      <x:c r="K209" s="17" t="str">
        <x:f>IF(OR(A209="",B209="",NOT(ISNUMBER(F209))),"",IF(ISNUMBER(J209),F209*J209,"n.a."))</x:f>
      </x:c>
      <x:c r="L209" s="15" t="str">
        <x:f>IF(OR(B209="",NOT(ISNUMBER(E209))),"",IF(OR(D209="Routine",D209="QC",D209="Repeat"),IF(COUNTIFS('Item setup'!$A$8:$A$47,B209)&lt;&gt;1,"n.a.",IF(IF(D209="Routine",COUNTIFS('Item setup'!$A$8:$A$47,B209,'Item setup'!$J$8:$J$47,"&lt;&gt;"),IF(D209="QC",COUNTIFS('Item setup'!$A$8:$A$47,B209,'Item setup'!$K$8:$K$47,"&lt;&gt;"),COUNTIFS('Item setup'!$A$8:$A$47,B209,'Item setup'!$L$8:$L$47,"&lt;&gt;")))=0,"n.a.",E209*IF(D209="Routine",INDEX('Item setup'!$J$8:$J$47,MATCH(B209,'Item setup'!$A$8:$A$47,0)),IF(D209="QC",INDEX('Item setup'!$K$8:$K$47,MATCH(B209,'Item setup'!$A$8:$A$47,0)),INDEX('Item setup'!$L$8:$L$47,MATCH(B209,'Item setup'!$A$8:$A$47,0)))))),""))</x:f>
      </x:c>
      <x:c r="M209" s="15" t="str">
        <x:f>IF(AND(ISNUMBER(F209),ISNUMBER(L209)),F209-L209,"")</x:f>
      </x:c>
      <x:c r="N209" s="15" t="str">
        <x:f>IF(COUNTA(A209:G209)=0,"",IF(OR(A209="",B209="",C209="",D209="",NOT(ISNUMBER(F209))),"Complete entry",IF(OR(NOT(ISNUMBER(A209)),NOT(ISNUMBER(F209)),F209&lt;0),"Invalid date/quantity",IF(COUNTIFS('Item setup'!$A$8:$A$47,B209)&lt;&gt;1,"Check item ID",IF(COUNTIFS('Lot register'!$A$8:$A$107,B209,'Lot register'!$B$8:$B$107,C209)&lt;&gt;1,"Check lot ID",IF(OR(D209="Routine",D209="QC",D209="Repeat"),IF(OR(NOT(ISNUMBER(E209)),E209&lt;0),"Enter work count",IF(NOT(ISNUMBER(J209)),"Enter pack details","Recorded")),IF(NOT(ISNUMBER(J209)),"Enter pack details","Recorded")))))))</x:f>
      </x:c>
      <x:c r="O209" s="15" t="str">
        <x:f>IF(B209="","",IF(COUNTIFS('Item setup'!$A$8:$A$47,B209)&lt;&gt;1,"n.a.",INDEX('Item setup'!$F$8:$F$47,MATCH(B209,'Item setup'!$A$8:$A$47,0))))</x:f>
      </x:c>
    </x:row>
    <x:row r="210" ht="24" customHeight="1">
      <x:c r="A210" s="7"/>
      <x:c r="B210" s="5"/>
      <x:c r="C210" s="5"/>
      <x:c r="D210" s="5"/>
      <x:c r="E210" s="16"/>
      <x:c r="F210" s="16"/>
      <x:c r="G210" s="5"/>
      <x:c r="H210" s="15" t="str">
        <x:f>IF(B210="","",IF(COUNTIFS('Item setup'!$A$8:$A$47,B210)&lt;&gt;1,"n.a.",INDEX('Item setup'!$B$8:$B$47,MATCH(B210,'Item setup'!$A$8:$A$47,0))))</x:f>
      </x:c>
      <x:c r="I210" s="15" t="str">
        <x:f>IF(B210="","",IF(COUNTIFS('Item setup'!$A$8:$A$47,B210)&lt;&gt;1,"n.a.",INDEX('Item setup'!$E$8:$E$47,MATCH(B210,'Item setup'!$A$8:$A$47,0))))</x:f>
      </x:c>
      <x:c r="J210" s="17" t="str">
        <x:f>IF(B210="","",IF(COUNTIFS('Item setup'!$A$8:$A$47,B210)&lt;&gt;1,"n.a.",INDEX('Item setup'!$I$8:$I$47,MATCH(B210,'Item setup'!$A$8:$A$47,0))))</x:f>
      </x:c>
      <x:c r="K210" s="17" t="str">
        <x:f>IF(OR(A210="",B210="",NOT(ISNUMBER(F210))),"",IF(ISNUMBER(J210),F210*J210,"n.a."))</x:f>
      </x:c>
      <x:c r="L210" s="15" t="str">
        <x:f>IF(OR(B210="",NOT(ISNUMBER(E210))),"",IF(OR(D210="Routine",D210="QC",D210="Repeat"),IF(COUNTIFS('Item setup'!$A$8:$A$47,B210)&lt;&gt;1,"n.a.",IF(IF(D210="Routine",COUNTIFS('Item setup'!$A$8:$A$47,B210,'Item setup'!$J$8:$J$47,"&lt;&gt;"),IF(D210="QC",COUNTIFS('Item setup'!$A$8:$A$47,B210,'Item setup'!$K$8:$K$47,"&lt;&gt;"),COUNTIFS('Item setup'!$A$8:$A$47,B210,'Item setup'!$L$8:$L$47,"&lt;&gt;")))=0,"n.a.",E210*IF(D210="Routine",INDEX('Item setup'!$J$8:$J$47,MATCH(B210,'Item setup'!$A$8:$A$47,0)),IF(D210="QC",INDEX('Item setup'!$K$8:$K$47,MATCH(B210,'Item setup'!$A$8:$A$47,0)),INDEX('Item setup'!$L$8:$L$47,MATCH(B210,'Item setup'!$A$8:$A$47,0)))))),""))</x:f>
      </x:c>
      <x:c r="M210" s="15" t="str">
        <x:f>IF(AND(ISNUMBER(F210),ISNUMBER(L210)),F210-L210,"")</x:f>
      </x:c>
      <x:c r="N210" s="15" t="str">
        <x:f>IF(COUNTA(A210:G210)=0,"",IF(OR(A210="",B210="",C210="",D210="",NOT(ISNUMBER(F210))),"Complete entry",IF(OR(NOT(ISNUMBER(A210)),NOT(ISNUMBER(F210)),F210&lt;0),"Invalid date/quantity",IF(COUNTIFS('Item setup'!$A$8:$A$47,B210)&lt;&gt;1,"Check item ID",IF(COUNTIFS('Lot register'!$A$8:$A$107,B210,'Lot register'!$B$8:$B$107,C210)&lt;&gt;1,"Check lot ID",IF(OR(D210="Routine",D210="QC",D210="Repeat"),IF(OR(NOT(ISNUMBER(E210)),E210&lt;0),"Enter work count",IF(NOT(ISNUMBER(J210)),"Enter pack details","Recorded")),IF(NOT(ISNUMBER(J210)),"Enter pack details","Recorded")))))))</x:f>
      </x:c>
      <x:c r="O210" s="15" t="str">
        <x:f>IF(B210="","",IF(COUNTIFS('Item setup'!$A$8:$A$47,B210)&lt;&gt;1,"n.a.",INDEX('Item setup'!$F$8:$F$47,MATCH(B210,'Item setup'!$A$8:$A$47,0))))</x:f>
      </x:c>
    </x:row>
    <x:row r="211" ht="24" customHeight="1">
      <x:c r="A211" s="7"/>
      <x:c r="B211" s="5"/>
      <x:c r="C211" s="5"/>
      <x:c r="D211" s="5"/>
      <x:c r="E211" s="16"/>
      <x:c r="F211" s="16"/>
      <x:c r="G211" s="5"/>
      <x:c r="H211" s="15" t="str">
        <x:f>IF(B211="","",IF(COUNTIFS('Item setup'!$A$8:$A$47,B211)&lt;&gt;1,"n.a.",INDEX('Item setup'!$B$8:$B$47,MATCH(B211,'Item setup'!$A$8:$A$47,0))))</x:f>
      </x:c>
      <x:c r="I211" s="15" t="str">
        <x:f>IF(B211="","",IF(COUNTIFS('Item setup'!$A$8:$A$47,B211)&lt;&gt;1,"n.a.",INDEX('Item setup'!$E$8:$E$47,MATCH(B211,'Item setup'!$A$8:$A$47,0))))</x:f>
      </x:c>
      <x:c r="J211" s="17" t="str">
        <x:f>IF(B211="","",IF(COUNTIFS('Item setup'!$A$8:$A$47,B211)&lt;&gt;1,"n.a.",INDEX('Item setup'!$I$8:$I$47,MATCH(B211,'Item setup'!$A$8:$A$47,0))))</x:f>
      </x:c>
      <x:c r="K211" s="17" t="str">
        <x:f>IF(OR(A211="",B211="",NOT(ISNUMBER(F211))),"",IF(ISNUMBER(J211),F211*J211,"n.a."))</x:f>
      </x:c>
      <x:c r="L211" s="15" t="str">
        <x:f>IF(OR(B211="",NOT(ISNUMBER(E211))),"",IF(OR(D211="Routine",D211="QC",D211="Repeat"),IF(COUNTIFS('Item setup'!$A$8:$A$47,B211)&lt;&gt;1,"n.a.",IF(IF(D211="Routine",COUNTIFS('Item setup'!$A$8:$A$47,B211,'Item setup'!$J$8:$J$47,"&lt;&gt;"),IF(D211="QC",COUNTIFS('Item setup'!$A$8:$A$47,B211,'Item setup'!$K$8:$K$47,"&lt;&gt;"),COUNTIFS('Item setup'!$A$8:$A$47,B211,'Item setup'!$L$8:$L$47,"&lt;&gt;")))=0,"n.a.",E211*IF(D211="Routine",INDEX('Item setup'!$J$8:$J$47,MATCH(B211,'Item setup'!$A$8:$A$47,0)),IF(D211="QC",INDEX('Item setup'!$K$8:$K$47,MATCH(B211,'Item setup'!$A$8:$A$47,0)),INDEX('Item setup'!$L$8:$L$47,MATCH(B211,'Item setup'!$A$8:$A$47,0)))))),""))</x:f>
      </x:c>
      <x:c r="M211" s="15" t="str">
        <x:f>IF(AND(ISNUMBER(F211),ISNUMBER(L211)),F211-L211,"")</x:f>
      </x:c>
      <x:c r="N211" s="15" t="str">
        <x:f>IF(COUNTA(A211:G211)=0,"",IF(OR(A211="",B211="",C211="",D211="",NOT(ISNUMBER(F211))),"Complete entry",IF(OR(NOT(ISNUMBER(A211)),NOT(ISNUMBER(F211)),F211&lt;0),"Invalid date/quantity",IF(COUNTIFS('Item setup'!$A$8:$A$47,B211)&lt;&gt;1,"Check item ID",IF(COUNTIFS('Lot register'!$A$8:$A$107,B211,'Lot register'!$B$8:$B$107,C211)&lt;&gt;1,"Check lot ID",IF(OR(D211="Routine",D211="QC",D211="Repeat"),IF(OR(NOT(ISNUMBER(E211)),E211&lt;0),"Enter work count",IF(NOT(ISNUMBER(J211)),"Enter pack details","Recorded")),IF(NOT(ISNUMBER(J211)),"Enter pack details","Recorded")))))))</x:f>
      </x:c>
      <x:c r="O211" s="15" t="str">
        <x:f>IF(B211="","",IF(COUNTIFS('Item setup'!$A$8:$A$47,B211)&lt;&gt;1,"n.a.",INDEX('Item setup'!$F$8:$F$47,MATCH(B211,'Item setup'!$A$8:$A$47,0))))</x:f>
      </x:c>
    </x:row>
    <x:row r="212" ht="24" customHeight="1">
      <x:c r="A212" s="7"/>
      <x:c r="B212" s="5"/>
      <x:c r="C212" s="5"/>
      <x:c r="D212" s="5"/>
      <x:c r="E212" s="16"/>
      <x:c r="F212" s="16"/>
      <x:c r="G212" s="5"/>
      <x:c r="H212" s="15" t="str">
        <x:f>IF(B212="","",IF(COUNTIFS('Item setup'!$A$8:$A$47,B212)&lt;&gt;1,"n.a.",INDEX('Item setup'!$B$8:$B$47,MATCH(B212,'Item setup'!$A$8:$A$47,0))))</x:f>
      </x:c>
      <x:c r="I212" s="15" t="str">
        <x:f>IF(B212="","",IF(COUNTIFS('Item setup'!$A$8:$A$47,B212)&lt;&gt;1,"n.a.",INDEX('Item setup'!$E$8:$E$47,MATCH(B212,'Item setup'!$A$8:$A$47,0))))</x:f>
      </x:c>
      <x:c r="J212" s="17" t="str">
        <x:f>IF(B212="","",IF(COUNTIFS('Item setup'!$A$8:$A$47,B212)&lt;&gt;1,"n.a.",INDEX('Item setup'!$I$8:$I$47,MATCH(B212,'Item setup'!$A$8:$A$47,0))))</x:f>
      </x:c>
      <x:c r="K212" s="17" t="str">
        <x:f>IF(OR(A212="",B212="",NOT(ISNUMBER(F212))),"",IF(ISNUMBER(J212),F212*J212,"n.a."))</x:f>
      </x:c>
      <x:c r="L212" s="15" t="str">
        <x:f>IF(OR(B212="",NOT(ISNUMBER(E212))),"",IF(OR(D212="Routine",D212="QC",D212="Repeat"),IF(COUNTIFS('Item setup'!$A$8:$A$47,B212)&lt;&gt;1,"n.a.",IF(IF(D212="Routine",COUNTIFS('Item setup'!$A$8:$A$47,B212,'Item setup'!$J$8:$J$47,"&lt;&gt;"),IF(D212="QC",COUNTIFS('Item setup'!$A$8:$A$47,B212,'Item setup'!$K$8:$K$47,"&lt;&gt;"),COUNTIFS('Item setup'!$A$8:$A$47,B212,'Item setup'!$L$8:$L$47,"&lt;&gt;")))=0,"n.a.",E212*IF(D212="Routine",INDEX('Item setup'!$J$8:$J$47,MATCH(B212,'Item setup'!$A$8:$A$47,0)),IF(D212="QC",INDEX('Item setup'!$K$8:$K$47,MATCH(B212,'Item setup'!$A$8:$A$47,0)),INDEX('Item setup'!$L$8:$L$47,MATCH(B212,'Item setup'!$A$8:$A$47,0)))))),""))</x:f>
      </x:c>
      <x:c r="M212" s="15" t="str">
        <x:f>IF(AND(ISNUMBER(F212),ISNUMBER(L212)),F212-L212,"")</x:f>
      </x:c>
      <x:c r="N212" s="15" t="str">
        <x:f>IF(COUNTA(A212:G212)=0,"",IF(OR(A212="",B212="",C212="",D212="",NOT(ISNUMBER(F212))),"Complete entry",IF(OR(NOT(ISNUMBER(A212)),NOT(ISNUMBER(F212)),F212&lt;0),"Invalid date/quantity",IF(COUNTIFS('Item setup'!$A$8:$A$47,B212)&lt;&gt;1,"Check item ID",IF(COUNTIFS('Lot register'!$A$8:$A$107,B212,'Lot register'!$B$8:$B$107,C212)&lt;&gt;1,"Check lot ID",IF(OR(D212="Routine",D212="QC",D212="Repeat"),IF(OR(NOT(ISNUMBER(E212)),E212&lt;0),"Enter work count",IF(NOT(ISNUMBER(J212)),"Enter pack details","Recorded")),IF(NOT(ISNUMBER(J212)),"Enter pack details","Recorded")))))))</x:f>
      </x:c>
      <x:c r="O212" s="15" t="str">
        <x:f>IF(B212="","",IF(COUNTIFS('Item setup'!$A$8:$A$47,B212)&lt;&gt;1,"n.a.",INDEX('Item setup'!$F$8:$F$47,MATCH(B212,'Item setup'!$A$8:$A$47,0))))</x:f>
      </x:c>
    </x:row>
    <x:row r="213" ht="24" customHeight="1">
      <x:c r="A213" s="7"/>
      <x:c r="B213" s="5"/>
      <x:c r="C213" s="5"/>
      <x:c r="D213" s="5"/>
      <x:c r="E213" s="16"/>
      <x:c r="F213" s="16"/>
      <x:c r="G213" s="5"/>
      <x:c r="H213" s="15" t="str">
        <x:f>IF(B213="","",IF(COUNTIFS('Item setup'!$A$8:$A$47,B213)&lt;&gt;1,"n.a.",INDEX('Item setup'!$B$8:$B$47,MATCH(B213,'Item setup'!$A$8:$A$47,0))))</x:f>
      </x:c>
      <x:c r="I213" s="15" t="str">
        <x:f>IF(B213="","",IF(COUNTIFS('Item setup'!$A$8:$A$47,B213)&lt;&gt;1,"n.a.",INDEX('Item setup'!$E$8:$E$47,MATCH(B213,'Item setup'!$A$8:$A$47,0))))</x:f>
      </x:c>
      <x:c r="J213" s="17" t="str">
        <x:f>IF(B213="","",IF(COUNTIFS('Item setup'!$A$8:$A$47,B213)&lt;&gt;1,"n.a.",INDEX('Item setup'!$I$8:$I$47,MATCH(B213,'Item setup'!$A$8:$A$47,0))))</x:f>
      </x:c>
      <x:c r="K213" s="17" t="str">
        <x:f>IF(OR(A213="",B213="",NOT(ISNUMBER(F213))),"",IF(ISNUMBER(J213),F213*J213,"n.a."))</x:f>
      </x:c>
      <x:c r="L213" s="15" t="str">
        <x:f>IF(OR(B213="",NOT(ISNUMBER(E213))),"",IF(OR(D213="Routine",D213="QC",D213="Repeat"),IF(COUNTIFS('Item setup'!$A$8:$A$47,B213)&lt;&gt;1,"n.a.",IF(IF(D213="Routine",COUNTIFS('Item setup'!$A$8:$A$47,B213,'Item setup'!$J$8:$J$47,"&lt;&gt;"),IF(D213="QC",COUNTIFS('Item setup'!$A$8:$A$47,B213,'Item setup'!$K$8:$K$47,"&lt;&gt;"),COUNTIFS('Item setup'!$A$8:$A$47,B213,'Item setup'!$L$8:$L$47,"&lt;&gt;")))=0,"n.a.",E213*IF(D213="Routine",INDEX('Item setup'!$J$8:$J$47,MATCH(B213,'Item setup'!$A$8:$A$47,0)),IF(D213="QC",INDEX('Item setup'!$K$8:$K$47,MATCH(B213,'Item setup'!$A$8:$A$47,0)),INDEX('Item setup'!$L$8:$L$47,MATCH(B213,'Item setup'!$A$8:$A$47,0)))))),""))</x:f>
      </x:c>
      <x:c r="M213" s="15" t="str">
        <x:f>IF(AND(ISNUMBER(F213),ISNUMBER(L213)),F213-L213,"")</x:f>
      </x:c>
      <x:c r="N213" s="15" t="str">
        <x:f>IF(COUNTA(A213:G213)=0,"",IF(OR(A213="",B213="",C213="",D213="",NOT(ISNUMBER(F213))),"Complete entry",IF(OR(NOT(ISNUMBER(A213)),NOT(ISNUMBER(F213)),F213&lt;0),"Invalid date/quantity",IF(COUNTIFS('Item setup'!$A$8:$A$47,B213)&lt;&gt;1,"Check item ID",IF(COUNTIFS('Lot register'!$A$8:$A$107,B213,'Lot register'!$B$8:$B$107,C213)&lt;&gt;1,"Check lot ID",IF(OR(D213="Routine",D213="QC",D213="Repeat"),IF(OR(NOT(ISNUMBER(E213)),E213&lt;0),"Enter work count",IF(NOT(ISNUMBER(J213)),"Enter pack details","Recorded")),IF(NOT(ISNUMBER(J213)),"Enter pack details","Recorded")))))))</x:f>
      </x:c>
      <x:c r="O213" s="15" t="str">
        <x:f>IF(B213="","",IF(COUNTIFS('Item setup'!$A$8:$A$47,B213)&lt;&gt;1,"n.a.",INDEX('Item setup'!$F$8:$F$47,MATCH(B213,'Item setup'!$A$8:$A$47,0))))</x:f>
      </x:c>
    </x:row>
    <x:row r="214" ht="24" customHeight="1">
      <x:c r="A214" s="7"/>
      <x:c r="B214" s="5"/>
      <x:c r="C214" s="5"/>
      <x:c r="D214" s="5"/>
      <x:c r="E214" s="16"/>
      <x:c r="F214" s="16"/>
      <x:c r="G214" s="5"/>
      <x:c r="H214" s="15" t="str">
        <x:f>IF(B214="","",IF(COUNTIFS('Item setup'!$A$8:$A$47,B214)&lt;&gt;1,"n.a.",INDEX('Item setup'!$B$8:$B$47,MATCH(B214,'Item setup'!$A$8:$A$47,0))))</x:f>
      </x:c>
      <x:c r="I214" s="15" t="str">
        <x:f>IF(B214="","",IF(COUNTIFS('Item setup'!$A$8:$A$47,B214)&lt;&gt;1,"n.a.",INDEX('Item setup'!$E$8:$E$47,MATCH(B214,'Item setup'!$A$8:$A$47,0))))</x:f>
      </x:c>
      <x:c r="J214" s="17" t="str">
        <x:f>IF(B214="","",IF(COUNTIFS('Item setup'!$A$8:$A$47,B214)&lt;&gt;1,"n.a.",INDEX('Item setup'!$I$8:$I$47,MATCH(B214,'Item setup'!$A$8:$A$47,0))))</x:f>
      </x:c>
      <x:c r="K214" s="17" t="str">
        <x:f>IF(OR(A214="",B214="",NOT(ISNUMBER(F214))),"",IF(ISNUMBER(J214),F214*J214,"n.a."))</x:f>
      </x:c>
      <x:c r="L214" s="15" t="str">
        <x:f>IF(OR(B214="",NOT(ISNUMBER(E214))),"",IF(OR(D214="Routine",D214="QC",D214="Repeat"),IF(COUNTIFS('Item setup'!$A$8:$A$47,B214)&lt;&gt;1,"n.a.",IF(IF(D214="Routine",COUNTIFS('Item setup'!$A$8:$A$47,B214,'Item setup'!$J$8:$J$47,"&lt;&gt;"),IF(D214="QC",COUNTIFS('Item setup'!$A$8:$A$47,B214,'Item setup'!$K$8:$K$47,"&lt;&gt;"),COUNTIFS('Item setup'!$A$8:$A$47,B214,'Item setup'!$L$8:$L$47,"&lt;&gt;")))=0,"n.a.",E214*IF(D214="Routine",INDEX('Item setup'!$J$8:$J$47,MATCH(B214,'Item setup'!$A$8:$A$47,0)),IF(D214="QC",INDEX('Item setup'!$K$8:$K$47,MATCH(B214,'Item setup'!$A$8:$A$47,0)),INDEX('Item setup'!$L$8:$L$47,MATCH(B214,'Item setup'!$A$8:$A$47,0)))))),""))</x:f>
      </x:c>
      <x:c r="M214" s="15" t="str">
        <x:f>IF(AND(ISNUMBER(F214),ISNUMBER(L214)),F214-L214,"")</x:f>
      </x:c>
      <x:c r="N214" s="15" t="str">
        <x:f>IF(COUNTA(A214:G214)=0,"",IF(OR(A214="",B214="",C214="",D214="",NOT(ISNUMBER(F214))),"Complete entry",IF(OR(NOT(ISNUMBER(A214)),NOT(ISNUMBER(F214)),F214&lt;0),"Invalid date/quantity",IF(COUNTIFS('Item setup'!$A$8:$A$47,B214)&lt;&gt;1,"Check item ID",IF(COUNTIFS('Lot register'!$A$8:$A$107,B214,'Lot register'!$B$8:$B$107,C214)&lt;&gt;1,"Check lot ID",IF(OR(D214="Routine",D214="QC",D214="Repeat"),IF(OR(NOT(ISNUMBER(E214)),E214&lt;0),"Enter work count",IF(NOT(ISNUMBER(J214)),"Enter pack details","Recorded")),IF(NOT(ISNUMBER(J214)),"Enter pack details","Recorded")))))))</x:f>
      </x:c>
      <x:c r="O214" s="15" t="str">
        <x:f>IF(B214="","",IF(COUNTIFS('Item setup'!$A$8:$A$47,B214)&lt;&gt;1,"n.a.",INDEX('Item setup'!$F$8:$F$47,MATCH(B214,'Item setup'!$A$8:$A$47,0))))</x:f>
      </x:c>
    </x:row>
    <x:row r="215" ht="24" customHeight="1">
      <x:c r="A215" s="7"/>
      <x:c r="B215" s="5"/>
      <x:c r="C215" s="5"/>
      <x:c r="D215" s="5"/>
      <x:c r="E215" s="16"/>
      <x:c r="F215" s="16"/>
      <x:c r="G215" s="5"/>
      <x:c r="H215" s="15" t="str">
        <x:f>IF(B215="","",IF(COUNTIFS('Item setup'!$A$8:$A$47,B215)&lt;&gt;1,"n.a.",INDEX('Item setup'!$B$8:$B$47,MATCH(B215,'Item setup'!$A$8:$A$47,0))))</x:f>
      </x:c>
      <x:c r="I215" s="15" t="str">
        <x:f>IF(B215="","",IF(COUNTIFS('Item setup'!$A$8:$A$47,B215)&lt;&gt;1,"n.a.",INDEX('Item setup'!$E$8:$E$47,MATCH(B215,'Item setup'!$A$8:$A$47,0))))</x:f>
      </x:c>
      <x:c r="J215" s="17" t="str">
        <x:f>IF(B215="","",IF(COUNTIFS('Item setup'!$A$8:$A$47,B215)&lt;&gt;1,"n.a.",INDEX('Item setup'!$I$8:$I$47,MATCH(B215,'Item setup'!$A$8:$A$47,0))))</x:f>
      </x:c>
      <x:c r="K215" s="17" t="str">
        <x:f>IF(OR(A215="",B215="",NOT(ISNUMBER(F215))),"",IF(ISNUMBER(J215),F215*J215,"n.a."))</x:f>
      </x:c>
      <x:c r="L215" s="15" t="str">
        <x:f>IF(OR(B215="",NOT(ISNUMBER(E215))),"",IF(OR(D215="Routine",D215="QC",D215="Repeat"),IF(COUNTIFS('Item setup'!$A$8:$A$47,B215)&lt;&gt;1,"n.a.",IF(IF(D215="Routine",COUNTIFS('Item setup'!$A$8:$A$47,B215,'Item setup'!$J$8:$J$47,"&lt;&gt;"),IF(D215="QC",COUNTIFS('Item setup'!$A$8:$A$47,B215,'Item setup'!$K$8:$K$47,"&lt;&gt;"),COUNTIFS('Item setup'!$A$8:$A$47,B215,'Item setup'!$L$8:$L$47,"&lt;&gt;")))=0,"n.a.",E215*IF(D215="Routine",INDEX('Item setup'!$J$8:$J$47,MATCH(B215,'Item setup'!$A$8:$A$47,0)),IF(D215="QC",INDEX('Item setup'!$K$8:$K$47,MATCH(B215,'Item setup'!$A$8:$A$47,0)),INDEX('Item setup'!$L$8:$L$47,MATCH(B215,'Item setup'!$A$8:$A$47,0)))))),""))</x:f>
      </x:c>
      <x:c r="M215" s="15" t="str">
        <x:f>IF(AND(ISNUMBER(F215),ISNUMBER(L215)),F215-L215,"")</x:f>
      </x:c>
      <x:c r="N215" s="15" t="str">
        <x:f>IF(COUNTA(A215:G215)=0,"",IF(OR(A215="",B215="",C215="",D215="",NOT(ISNUMBER(F215))),"Complete entry",IF(OR(NOT(ISNUMBER(A215)),NOT(ISNUMBER(F215)),F215&lt;0),"Invalid date/quantity",IF(COUNTIFS('Item setup'!$A$8:$A$47,B215)&lt;&gt;1,"Check item ID",IF(COUNTIFS('Lot register'!$A$8:$A$107,B215,'Lot register'!$B$8:$B$107,C215)&lt;&gt;1,"Check lot ID",IF(OR(D215="Routine",D215="QC",D215="Repeat"),IF(OR(NOT(ISNUMBER(E215)),E215&lt;0),"Enter work count",IF(NOT(ISNUMBER(J215)),"Enter pack details","Recorded")),IF(NOT(ISNUMBER(J215)),"Enter pack details","Recorded")))))))</x:f>
      </x:c>
      <x:c r="O215" s="15" t="str">
        <x:f>IF(B215="","",IF(COUNTIFS('Item setup'!$A$8:$A$47,B215)&lt;&gt;1,"n.a.",INDEX('Item setup'!$F$8:$F$47,MATCH(B215,'Item setup'!$A$8:$A$47,0))))</x:f>
      </x:c>
    </x:row>
    <x:row r="216" ht="24" customHeight="1">
      <x:c r="A216" s="7"/>
      <x:c r="B216" s="5"/>
      <x:c r="C216" s="5"/>
      <x:c r="D216" s="5"/>
      <x:c r="E216" s="16"/>
      <x:c r="F216" s="16"/>
      <x:c r="G216" s="5"/>
      <x:c r="H216" s="15" t="str">
        <x:f>IF(B216="","",IF(COUNTIFS('Item setup'!$A$8:$A$47,B216)&lt;&gt;1,"n.a.",INDEX('Item setup'!$B$8:$B$47,MATCH(B216,'Item setup'!$A$8:$A$47,0))))</x:f>
      </x:c>
      <x:c r="I216" s="15" t="str">
        <x:f>IF(B216="","",IF(COUNTIFS('Item setup'!$A$8:$A$47,B216)&lt;&gt;1,"n.a.",INDEX('Item setup'!$E$8:$E$47,MATCH(B216,'Item setup'!$A$8:$A$47,0))))</x:f>
      </x:c>
      <x:c r="J216" s="17" t="str">
        <x:f>IF(B216="","",IF(COUNTIFS('Item setup'!$A$8:$A$47,B216)&lt;&gt;1,"n.a.",INDEX('Item setup'!$I$8:$I$47,MATCH(B216,'Item setup'!$A$8:$A$47,0))))</x:f>
      </x:c>
      <x:c r="K216" s="17" t="str">
        <x:f>IF(OR(A216="",B216="",NOT(ISNUMBER(F216))),"",IF(ISNUMBER(J216),F216*J216,"n.a."))</x:f>
      </x:c>
      <x:c r="L216" s="15" t="str">
        <x:f>IF(OR(B216="",NOT(ISNUMBER(E216))),"",IF(OR(D216="Routine",D216="QC",D216="Repeat"),IF(COUNTIFS('Item setup'!$A$8:$A$47,B216)&lt;&gt;1,"n.a.",IF(IF(D216="Routine",COUNTIFS('Item setup'!$A$8:$A$47,B216,'Item setup'!$J$8:$J$47,"&lt;&gt;"),IF(D216="QC",COUNTIFS('Item setup'!$A$8:$A$47,B216,'Item setup'!$K$8:$K$47,"&lt;&gt;"),COUNTIFS('Item setup'!$A$8:$A$47,B216,'Item setup'!$L$8:$L$47,"&lt;&gt;")))=0,"n.a.",E216*IF(D216="Routine",INDEX('Item setup'!$J$8:$J$47,MATCH(B216,'Item setup'!$A$8:$A$47,0)),IF(D216="QC",INDEX('Item setup'!$K$8:$K$47,MATCH(B216,'Item setup'!$A$8:$A$47,0)),INDEX('Item setup'!$L$8:$L$47,MATCH(B216,'Item setup'!$A$8:$A$47,0)))))),""))</x:f>
      </x:c>
      <x:c r="M216" s="15" t="str">
        <x:f>IF(AND(ISNUMBER(F216),ISNUMBER(L216)),F216-L216,"")</x:f>
      </x:c>
      <x:c r="N216" s="15" t="str">
        <x:f>IF(COUNTA(A216:G216)=0,"",IF(OR(A216="",B216="",C216="",D216="",NOT(ISNUMBER(F216))),"Complete entry",IF(OR(NOT(ISNUMBER(A216)),NOT(ISNUMBER(F216)),F216&lt;0),"Invalid date/quantity",IF(COUNTIFS('Item setup'!$A$8:$A$47,B216)&lt;&gt;1,"Check item ID",IF(COUNTIFS('Lot register'!$A$8:$A$107,B216,'Lot register'!$B$8:$B$107,C216)&lt;&gt;1,"Check lot ID",IF(OR(D216="Routine",D216="QC",D216="Repeat"),IF(OR(NOT(ISNUMBER(E216)),E216&lt;0),"Enter work count",IF(NOT(ISNUMBER(J216)),"Enter pack details","Recorded")),IF(NOT(ISNUMBER(J216)),"Enter pack details","Recorded")))))))</x:f>
      </x:c>
      <x:c r="O216" s="15" t="str">
        <x:f>IF(B216="","",IF(COUNTIFS('Item setup'!$A$8:$A$47,B216)&lt;&gt;1,"n.a.",INDEX('Item setup'!$F$8:$F$47,MATCH(B216,'Item setup'!$A$8:$A$47,0))))</x:f>
      </x:c>
    </x:row>
    <x:row r="217" ht="24" customHeight="1">
      <x:c r="A217" s="7"/>
      <x:c r="B217" s="5"/>
      <x:c r="C217" s="5"/>
      <x:c r="D217" s="5"/>
      <x:c r="E217" s="16"/>
      <x:c r="F217" s="16"/>
      <x:c r="G217" s="5"/>
      <x:c r="H217" s="15" t="str">
        <x:f>IF(B217="","",IF(COUNTIFS('Item setup'!$A$8:$A$47,B217)&lt;&gt;1,"n.a.",INDEX('Item setup'!$B$8:$B$47,MATCH(B217,'Item setup'!$A$8:$A$47,0))))</x:f>
      </x:c>
      <x:c r="I217" s="15" t="str">
        <x:f>IF(B217="","",IF(COUNTIFS('Item setup'!$A$8:$A$47,B217)&lt;&gt;1,"n.a.",INDEX('Item setup'!$E$8:$E$47,MATCH(B217,'Item setup'!$A$8:$A$47,0))))</x:f>
      </x:c>
      <x:c r="J217" s="17" t="str">
        <x:f>IF(B217="","",IF(COUNTIFS('Item setup'!$A$8:$A$47,B217)&lt;&gt;1,"n.a.",INDEX('Item setup'!$I$8:$I$47,MATCH(B217,'Item setup'!$A$8:$A$47,0))))</x:f>
      </x:c>
      <x:c r="K217" s="17" t="str">
        <x:f>IF(OR(A217="",B217="",NOT(ISNUMBER(F217))),"",IF(ISNUMBER(J217),F217*J217,"n.a."))</x:f>
      </x:c>
      <x:c r="L217" s="15" t="str">
        <x:f>IF(OR(B217="",NOT(ISNUMBER(E217))),"",IF(OR(D217="Routine",D217="QC",D217="Repeat"),IF(COUNTIFS('Item setup'!$A$8:$A$47,B217)&lt;&gt;1,"n.a.",IF(IF(D217="Routine",COUNTIFS('Item setup'!$A$8:$A$47,B217,'Item setup'!$J$8:$J$47,"&lt;&gt;"),IF(D217="QC",COUNTIFS('Item setup'!$A$8:$A$47,B217,'Item setup'!$K$8:$K$47,"&lt;&gt;"),COUNTIFS('Item setup'!$A$8:$A$47,B217,'Item setup'!$L$8:$L$47,"&lt;&gt;")))=0,"n.a.",E217*IF(D217="Routine",INDEX('Item setup'!$J$8:$J$47,MATCH(B217,'Item setup'!$A$8:$A$47,0)),IF(D217="QC",INDEX('Item setup'!$K$8:$K$47,MATCH(B217,'Item setup'!$A$8:$A$47,0)),INDEX('Item setup'!$L$8:$L$47,MATCH(B217,'Item setup'!$A$8:$A$47,0)))))),""))</x:f>
      </x:c>
      <x:c r="M217" s="15" t="str">
        <x:f>IF(AND(ISNUMBER(F217),ISNUMBER(L217)),F217-L217,"")</x:f>
      </x:c>
      <x:c r="N217" s="15" t="str">
        <x:f>IF(COUNTA(A217:G217)=0,"",IF(OR(A217="",B217="",C217="",D217="",NOT(ISNUMBER(F217))),"Complete entry",IF(OR(NOT(ISNUMBER(A217)),NOT(ISNUMBER(F217)),F217&lt;0),"Invalid date/quantity",IF(COUNTIFS('Item setup'!$A$8:$A$47,B217)&lt;&gt;1,"Check item ID",IF(COUNTIFS('Lot register'!$A$8:$A$107,B217,'Lot register'!$B$8:$B$107,C217)&lt;&gt;1,"Check lot ID",IF(OR(D217="Routine",D217="QC",D217="Repeat"),IF(OR(NOT(ISNUMBER(E217)),E217&lt;0),"Enter work count",IF(NOT(ISNUMBER(J217)),"Enter pack details","Recorded")),IF(NOT(ISNUMBER(J217)),"Enter pack details","Recorded")))))))</x:f>
      </x:c>
      <x:c r="O217" s="15" t="str">
        <x:f>IF(B217="","",IF(COUNTIFS('Item setup'!$A$8:$A$47,B217)&lt;&gt;1,"n.a.",INDEX('Item setup'!$F$8:$F$47,MATCH(B217,'Item setup'!$A$8:$A$47,0))))</x:f>
      </x:c>
    </x:row>
    <x:row r="218" ht="24" customHeight="1">
      <x:c r="A218" s="7"/>
      <x:c r="B218" s="5"/>
      <x:c r="C218" s="5"/>
      <x:c r="D218" s="5"/>
      <x:c r="E218" s="16"/>
      <x:c r="F218" s="16"/>
      <x:c r="G218" s="5"/>
      <x:c r="H218" s="15" t="str">
        <x:f>IF(B218="","",IF(COUNTIFS('Item setup'!$A$8:$A$47,B218)&lt;&gt;1,"n.a.",INDEX('Item setup'!$B$8:$B$47,MATCH(B218,'Item setup'!$A$8:$A$47,0))))</x:f>
      </x:c>
      <x:c r="I218" s="15" t="str">
        <x:f>IF(B218="","",IF(COUNTIFS('Item setup'!$A$8:$A$47,B218)&lt;&gt;1,"n.a.",INDEX('Item setup'!$E$8:$E$47,MATCH(B218,'Item setup'!$A$8:$A$47,0))))</x:f>
      </x:c>
      <x:c r="J218" s="17" t="str">
        <x:f>IF(B218="","",IF(COUNTIFS('Item setup'!$A$8:$A$47,B218)&lt;&gt;1,"n.a.",INDEX('Item setup'!$I$8:$I$47,MATCH(B218,'Item setup'!$A$8:$A$47,0))))</x:f>
      </x:c>
      <x:c r="K218" s="17" t="str">
        <x:f>IF(OR(A218="",B218="",NOT(ISNUMBER(F218))),"",IF(ISNUMBER(J218),F218*J218,"n.a."))</x:f>
      </x:c>
      <x:c r="L218" s="15" t="str">
        <x:f>IF(OR(B218="",NOT(ISNUMBER(E218))),"",IF(OR(D218="Routine",D218="QC",D218="Repeat"),IF(COUNTIFS('Item setup'!$A$8:$A$47,B218)&lt;&gt;1,"n.a.",IF(IF(D218="Routine",COUNTIFS('Item setup'!$A$8:$A$47,B218,'Item setup'!$J$8:$J$47,"&lt;&gt;"),IF(D218="QC",COUNTIFS('Item setup'!$A$8:$A$47,B218,'Item setup'!$K$8:$K$47,"&lt;&gt;"),COUNTIFS('Item setup'!$A$8:$A$47,B218,'Item setup'!$L$8:$L$47,"&lt;&gt;")))=0,"n.a.",E218*IF(D218="Routine",INDEX('Item setup'!$J$8:$J$47,MATCH(B218,'Item setup'!$A$8:$A$47,0)),IF(D218="QC",INDEX('Item setup'!$K$8:$K$47,MATCH(B218,'Item setup'!$A$8:$A$47,0)),INDEX('Item setup'!$L$8:$L$47,MATCH(B218,'Item setup'!$A$8:$A$47,0)))))),""))</x:f>
      </x:c>
      <x:c r="M218" s="15" t="str">
        <x:f>IF(AND(ISNUMBER(F218),ISNUMBER(L218)),F218-L218,"")</x:f>
      </x:c>
      <x:c r="N218" s="15" t="str">
        <x:f>IF(COUNTA(A218:G218)=0,"",IF(OR(A218="",B218="",C218="",D218="",NOT(ISNUMBER(F218))),"Complete entry",IF(OR(NOT(ISNUMBER(A218)),NOT(ISNUMBER(F218)),F218&lt;0),"Invalid date/quantity",IF(COUNTIFS('Item setup'!$A$8:$A$47,B218)&lt;&gt;1,"Check item ID",IF(COUNTIFS('Lot register'!$A$8:$A$107,B218,'Lot register'!$B$8:$B$107,C218)&lt;&gt;1,"Check lot ID",IF(OR(D218="Routine",D218="QC",D218="Repeat"),IF(OR(NOT(ISNUMBER(E218)),E218&lt;0),"Enter work count",IF(NOT(ISNUMBER(J218)),"Enter pack details","Recorded")),IF(NOT(ISNUMBER(J218)),"Enter pack details","Recorded")))))))</x:f>
      </x:c>
      <x:c r="O218" s="15" t="str">
        <x:f>IF(B218="","",IF(COUNTIFS('Item setup'!$A$8:$A$47,B218)&lt;&gt;1,"n.a.",INDEX('Item setup'!$F$8:$F$47,MATCH(B218,'Item setup'!$A$8:$A$47,0))))</x:f>
      </x:c>
    </x:row>
    <x:row r="219" ht="24" customHeight="1">
      <x:c r="A219" s="7"/>
      <x:c r="B219" s="5"/>
      <x:c r="C219" s="5"/>
      <x:c r="D219" s="5"/>
      <x:c r="E219" s="16"/>
      <x:c r="F219" s="16"/>
      <x:c r="G219" s="5"/>
      <x:c r="H219" s="15" t="str">
        <x:f>IF(B219="","",IF(COUNTIFS('Item setup'!$A$8:$A$47,B219)&lt;&gt;1,"n.a.",INDEX('Item setup'!$B$8:$B$47,MATCH(B219,'Item setup'!$A$8:$A$47,0))))</x:f>
      </x:c>
      <x:c r="I219" s="15" t="str">
        <x:f>IF(B219="","",IF(COUNTIFS('Item setup'!$A$8:$A$47,B219)&lt;&gt;1,"n.a.",INDEX('Item setup'!$E$8:$E$47,MATCH(B219,'Item setup'!$A$8:$A$47,0))))</x:f>
      </x:c>
      <x:c r="J219" s="17" t="str">
        <x:f>IF(B219="","",IF(COUNTIFS('Item setup'!$A$8:$A$47,B219)&lt;&gt;1,"n.a.",INDEX('Item setup'!$I$8:$I$47,MATCH(B219,'Item setup'!$A$8:$A$47,0))))</x:f>
      </x:c>
      <x:c r="K219" s="17" t="str">
        <x:f>IF(OR(A219="",B219="",NOT(ISNUMBER(F219))),"",IF(ISNUMBER(J219),F219*J219,"n.a."))</x:f>
      </x:c>
      <x:c r="L219" s="15" t="str">
        <x:f>IF(OR(B219="",NOT(ISNUMBER(E219))),"",IF(OR(D219="Routine",D219="QC",D219="Repeat"),IF(COUNTIFS('Item setup'!$A$8:$A$47,B219)&lt;&gt;1,"n.a.",IF(IF(D219="Routine",COUNTIFS('Item setup'!$A$8:$A$47,B219,'Item setup'!$J$8:$J$47,"&lt;&gt;"),IF(D219="QC",COUNTIFS('Item setup'!$A$8:$A$47,B219,'Item setup'!$K$8:$K$47,"&lt;&gt;"),COUNTIFS('Item setup'!$A$8:$A$47,B219,'Item setup'!$L$8:$L$47,"&lt;&gt;")))=0,"n.a.",E219*IF(D219="Routine",INDEX('Item setup'!$J$8:$J$47,MATCH(B219,'Item setup'!$A$8:$A$47,0)),IF(D219="QC",INDEX('Item setup'!$K$8:$K$47,MATCH(B219,'Item setup'!$A$8:$A$47,0)),INDEX('Item setup'!$L$8:$L$47,MATCH(B219,'Item setup'!$A$8:$A$47,0)))))),""))</x:f>
      </x:c>
      <x:c r="M219" s="15" t="str">
        <x:f>IF(AND(ISNUMBER(F219),ISNUMBER(L219)),F219-L219,"")</x:f>
      </x:c>
      <x:c r="N219" s="15" t="str">
        <x:f>IF(COUNTA(A219:G219)=0,"",IF(OR(A219="",B219="",C219="",D219="",NOT(ISNUMBER(F219))),"Complete entry",IF(OR(NOT(ISNUMBER(A219)),NOT(ISNUMBER(F219)),F219&lt;0),"Invalid date/quantity",IF(COUNTIFS('Item setup'!$A$8:$A$47,B219)&lt;&gt;1,"Check item ID",IF(COUNTIFS('Lot register'!$A$8:$A$107,B219,'Lot register'!$B$8:$B$107,C219)&lt;&gt;1,"Check lot ID",IF(OR(D219="Routine",D219="QC",D219="Repeat"),IF(OR(NOT(ISNUMBER(E219)),E219&lt;0),"Enter work count",IF(NOT(ISNUMBER(J219)),"Enter pack details","Recorded")),IF(NOT(ISNUMBER(J219)),"Enter pack details","Recorded")))))))</x:f>
      </x:c>
      <x:c r="O219" s="15" t="str">
        <x:f>IF(B219="","",IF(COUNTIFS('Item setup'!$A$8:$A$47,B219)&lt;&gt;1,"n.a.",INDEX('Item setup'!$F$8:$F$47,MATCH(B219,'Item setup'!$A$8:$A$47,0))))</x:f>
      </x:c>
    </x:row>
    <x:row r="220" ht="24" customHeight="1">
      <x:c r="A220" s="7"/>
      <x:c r="B220" s="5"/>
      <x:c r="C220" s="5"/>
      <x:c r="D220" s="5"/>
      <x:c r="E220" s="16"/>
      <x:c r="F220" s="16"/>
      <x:c r="G220" s="5"/>
      <x:c r="H220" s="15" t="str">
        <x:f>IF(B220="","",IF(COUNTIFS('Item setup'!$A$8:$A$47,B220)&lt;&gt;1,"n.a.",INDEX('Item setup'!$B$8:$B$47,MATCH(B220,'Item setup'!$A$8:$A$47,0))))</x:f>
      </x:c>
      <x:c r="I220" s="15" t="str">
        <x:f>IF(B220="","",IF(COUNTIFS('Item setup'!$A$8:$A$47,B220)&lt;&gt;1,"n.a.",INDEX('Item setup'!$E$8:$E$47,MATCH(B220,'Item setup'!$A$8:$A$47,0))))</x:f>
      </x:c>
      <x:c r="J220" s="17" t="str">
        <x:f>IF(B220="","",IF(COUNTIFS('Item setup'!$A$8:$A$47,B220)&lt;&gt;1,"n.a.",INDEX('Item setup'!$I$8:$I$47,MATCH(B220,'Item setup'!$A$8:$A$47,0))))</x:f>
      </x:c>
      <x:c r="K220" s="17" t="str">
        <x:f>IF(OR(A220="",B220="",NOT(ISNUMBER(F220))),"",IF(ISNUMBER(J220),F220*J220,"n.a."))</x:f>
      </x:c>
      <x:c r="L220" s="15" t="str">
        <x:f>IF(OR(B220="",NOT(ISNUMBER(E220))),"",IF(OR(D220="Routine",D220="QC",D220="Repeat"),IF(COUNTIFS('Item setup'!$A$8:$A$47,B220)&lt;&gt;1,"n.a.",IF(IF(D220="Routine",COUNTIFS('Item setup'!$A$8:$A$47,B220,'Item setup'!$J$8:$J$47,"&lt;&gt;"),IF(D220="QC",COUNTIFS('Item setup'!$A$8:$A$47,B220,'Item setup'!$K$8:$K$47,"&lt;&gt;"),COUNTIFS('Item setup'!$A$8:$A$47,B220,'Item setup'!$L$8:$L$47,"&lt;&gt;")))=0,"n.a.",E220*IF(D220="Routine",INDEX('Item setup'!$J$8:$J$47,MATCH(B220,'Item setup'!$A$8:$A$47,0)),IF(D220="QC",INDEX('Item setup'!$K$8:$K$47,MATCH(B220,'Item setup'!$A$8:$A$47,0)),INDEX('Item setup'!$L$8:$L$47,MATCH(B220,'Item setup'!$A$8:$A$47,0)))))),""))</x:f>
      </x:c>
      <x:c r="M220" s="15" t="str">
        <x:f>IF(AND(ISNUMBER(F220),ISNUMBER(L220)),F220-L220,"")</x:f>
      </x:c>
      <x:c r="N220" s="15" t="str">
        <x:f>IF(COUNTA(A220:G220)=0,"",IF(OR(A220="",B220="",C220="",D220="",NOT(ISNUMBER(F220))),"Complete entry",IF(OR(NOT(ISNUMBER(A220)),NOT(ISNUMBER(F220)),F220&lt;0),"Invalid date/quantity",IF(COUNTIFS('Item setup'!$A$8:$A$47,B220)&lt;&gt;1,"Check item ID",IF(COUNTIFS('Lot register'!$A$8:$A$107,B220,'Lot register'!$B$8:$B$107,C220)&lt;&gt;1,"Check lot ID",IF(OR(D220="Routine",D220="QC",D220="Repeat"),IF(OR(NOT(ISNUMBER(E220)),E220&lt;0),"Enter work count",IF(NOT(ISNUMBER(J220)),"Enter pack details","Recorded")),IF(NOT(ISNUMBER(J220)),"Enter pack details","Recorded")))))))</x:f>
      </x:c>
      <x:c r="O220" s="15" t="str">
        <x:f>IF(B220="","",IF(COUNTIFS('Item setup'!$A$8:$A$47,B220)&lt;&gt;1,"n.a.",INDEX('Item setup'!$F$8:$F$47,MATCH(B220,'Item setup'!$A$8:$A$47,0))))</x:f>
      </x:c>
    </x:row>
    <x:row r="221" ht="24" customHeight="1">
      <x:c r="A221" s="7"/>
      <x:c r="B221" s="5"/>
      <x:c r="C221" s="5"/>
      <x:c r="D221" s="5"/>
      <x:c r="E221" s="16"/>
      <x:c r="F221" s="16"/>
      <x:c r="G221" s="5"/>
      <x:c r="H221" s="15" t="str">
        <x:f>IF(B221="","",IF(COUNTIFS('Item setup'!$A$8:$A$47,B221)&lt;&gt;1,"n.a.",INDEX('Item setup'!$B$8:$B$47,MATCH(B221,'Item setup'!$A$8:$A$47,0))))</x:f>
      </x:c>
      <x:c r="I221" s="15" t="str">
        <x:f>IF(B221="","",IF(COUNTIFS('Item setup'!$A$8:$A$47,B221)&lt;&gt;1,"n.a.",INDEX('Item setup'!$E$8:$E$47,MATCH(B221,'Item setup'!$A$8:$A$47,0))))</x:f>
      </x:c>
      <x:c r="J221" s="17" t="str">
        <x:f>IF(B221="","",IF(COUNTIFS('Item setup'!$A$8:$A$47,B221)&lt;&gt;1,"n.a.",INDEX('Item setup'!$I$8:$I$47,MATCH(B221,'Item setup'!$A$8:$A$47,0))))</x:f>
      </x:c>
      <x:c r="K221" s="17" t="str">
        <x:f>IF(OR(A221="",B221="",NOT(ISNUMBER(F221))),"",IF(ISNUMBER(J221),F221*J221,"n.a."))</x:f>
      </x:c>
      <x:c r="L221" s="15" t="str">
        <x:f>IF(OR(B221="",NOT(ISNUMBER(E221))),"",IF(OR(D221="Routine",D221="QC",D221="Repeat"),IF(COUNTIFS('Item setup'!$A$8:$A$47,B221)&lt;&gt;1,"n.a.",IF(IF(D221="Routine",COUNTIFS('Item setup'!$A$8:$A$47,B221,'Item setup'!$J$8:$J$47,"&lt;&gt;"),IF(D221="QC",COUNTIFS('Item setup'!$A$8:$A$47,B221,'Item setup'!$K$8:$K$47,"&lt;&gt;"),COUNTIFS('Item setup'!$A$8:$A$47,B221,'Item setup'!$L$8:$L$47,"&lt;&gt;")))=0,"n.a.",E221*IF(D221="Routine",INDEX('Item setup'!$J$8:$J$47,MATCH(B221,'Item setup'!$A$8:$A$47,0)),IF(D221="QC",INDEX('Item setup'!$K$8:$K$47,MATCH(B221,'Item setup'!$A$8:$A$47,0)),INDEX('Item setup'!$L$8:$L$47,MATCH(B221,'Item setup'!$A$8:$A$47,0)))))),""))</x:f>
      </x:c>
      <x:c r="M221" s="15" t="str">
        <x:f>IF(AND(ISNUMBER(F221),ISNUMBER(L221)),F221-L221,"")</x:f>
      </x:c>
      <x:c r="N221" s="15" t="str">
        <x:f>IF(COUNTA(A221:G221)=0,"",IF(OR(A221="",B221="",C221="",D221="",NOT(ISNUMBER(F221))),"Complete entry",IF(OR(NOT(ISNUMBER(A221)),NOT(ISNUMBER(F221)),F221&lt;0),"Invalid date/quantity",IF(COUNTIFS('Item setup'!$A$8:$A$47,B221)&lt;&gt;1,"Check item ID",IF(COUNTIFS('Lot register'!$A$8:$A$107,B221,'Lot register'!$B$8:$B$107,C221)&lt;&gt;1,"Check lot ID",IF(OR(D221="Routine",D221="QC",D221="Repeat"),IF(OR(NOT(ISNUMBER(E221)),E221&lt;0),"Enter work count",IF(NOT(ISNUMBER(J221)),"Enter pack details","Recorded")),IF(NOT(ISNUMBER(J221)),"Enter pack details","Recorded")))))))</x:f>
      </x:c>
      <x:c r="O221" s="15" t="str">
        <x:f>IF(B221="","",IF(COUNTIFS('Item setup'!$A$8:$A$47,B221)&lt;&gt;1,"n.a.",INDEX('Item setup'!$F$8:$F$47,MATCH(B221,'Item setup'!$A$8:$A$47,0))))</x:f>
      </x:c>
    </x:row>
    <x:row r="222" ht="24" customHeight="1">
      <x:c r="A222" s="7"/>
      <x:c r="B222" s="5"/>
      <x:c r="C222" s="5"/>
      <x:c r="D222" s="5"/>
      <x:c r="E222" s="16"/>
      <x:c r="F222" s="16"/>
      <x:c r="G222" s="5"/>
      <x:c r="H222" s="15" t="str">
        <x:f>IF(B222="","",IF(COUNTIFS('Item setup'!$A$8:$A$47,B222)&lt;&gt;1,"n.a.",INDEX('Item setup'!$B$8:$B$47,MATCH(B222,'Item setup'!$A$8:$A$47,0))))</x:f>
      </x:c>
      <x:c r="I222" s="15" t="str">
        <x:f>IF(B222="","",IF(COUNTIFS('Item setup'!$A$8:$A$47,B222)&lt;&gt;1,"n.a.",INDEX('Item setup'!$E$8:$E$47,MATCH(B222,'Item setup'!$A$8:$A$47,0))))</x:f>
      </x:c>
      <x:c r="J222" s="17" t="str">
        <x:f>IF(B222="","",IF(COUNTIFS('Item setup'!$A$8:$A$47,B222)&lt;&gt;1,"n.a.",INDEX('Item setup'!$I$8:$I$47,MATCH(B222,'Item setup'!$A$8:$A$47,0))))</x:f>
      </x:c>
      <x:c r="K222" s="17" t="str">
        <x:f>IF(OR(A222="",B222="",NOT(ISNUMBER(F222))),"",IF(ISNUMBER(J222),F222*J222,"n.a."))</x:f>
      </x:c>
      <x:c r="L222" s="15" t="str">
        <x:f>IF(OR(B222="",NOT(ISNUMBER(E222))),"",IF(OR(D222="Routine",D222="QC",D222="Repeat"),IF(COUNTIFS('Item setup'!$A$8:$A$47,B222)&lt;&gt;1,"n.a.",IF(IF(D222="Routine",COUNTIFS('Item setup'!$A$8:$A$47,B222,'Item setup'!$J$8:$J$47,"&lt;&gt;"),IF(D222="QC",COUNTIFS('Item setup'!$A$8:$A$47,B222,'Item setup'!$K$8:$K$47,"&lt;&gt;"),COUNTIFS('Item setup'!$A$8:$A$47,B222,'Item setup'!$L$8:$L$47,"&lt;&gt;")))=0,"n.a.",E222*IF(D222="Routine",INDEX('Item setup'!$J$8:$J$47,MATCH(B222,'Item setup'!$A$8:$A$47,0)),IF(D222="QC",INDEX('Item setup'!$K$8:$K$47,MATCH(B222,'Item setup'!$A$8:$A$47,0)),INDEX('Item setup'!$L$8:$L$47,MATCH(B222,'Item setup'!$A$8:$A$47,0)))))),""))</x:f>
      </x:c>
      <x:c r="M222" s="15" t="str">
        <x:f>IF(AND(ISNUMBER(F222),ISNUMBER(L222)),F222-L222,"")</x:f>
      </x:c>
      <x:c r="N222" s="15" t="str">
        <x:f>IF(COUNTA(A222:G222)=0,"",IF(OR(A222="",B222="",C222="",D222="",NOT(ISNUMBER(F222))),"Complete entry",IF(OR(NOT(ISNUMBER(A222)),NOT(ISNUMBER(F222)),F222&lt;0),"Invalid date/quantity",IF(COUNTIFS('Item setup'!$A$8:$A$47,B222)&lt;&gt;1,"Check item ID",IF(COUNTIFS('Lot register'!$A$8:$A$107,B222,'Lot register'!$B$8:$B$107,C222)&lt;&gt;1,"Check lot ID",IF(OR(D222="Routine",D222="QC",D222="Repeat"),IF(OR(NOT(ISNUMBER(E222)),E222&lt;0),"Enter work count",IF(NOT(ISNUMBER(J222)),"Enter pack details","Recorded")),IF(NOT(ISNUMBER(J222)),"Enter pack details","Recorded")))))))</x:f>
      </x:c>
      <x:c r="O222" s="15" t="str">
        <x:f>IF(B222="","",IF(COUNTIFS('Item setup'!$A$8:$A$47,B222)&lt;&gt;1,"n.a.",INDEX('Item setup'!$F$8:$F$47,MATCH(B222,'Item setup'!$A$8:$A$47,0))))</x:f>
      </x:c>
    </x:row>
    <x:row r="223" ht="24" customHeight="1">
      <x:c r="A223" s="7"/>
      <x:c r="B223" s="5"/>
      <x:c r="C223" s="5"/>
      <x:c r="D223" s="5"/>
      <x:c r="E223" s="16"/>
      <x:c r="F223" s="16"/>
      <x:c r="G223" s="5"/>
      <x:c r="H223" s="15" t="str">
        <x:f>IF(B223="","",IF(COUNTIFS('Item setup'!$A$8:$A$47,B223)&lt;&gt;1,"n.a.",INDEX('Item setup'!$B$8:$B$47,MATCH(B223,'Item setup'!$A$8:$A$47,0))))</x:f>
      </x:c>
      <x:c r="I223" s="15" t="str">
        <x:f>IF(B223="","",IF(COUNTIFS('Item setup'!$A$8:$A$47,B223)&lt;&gt;1,"n.a.",INDEX('Item setup'!$E$8:$E$47,MATCH(B223,'Item setup'!$A$8:$A$47,0))))</x:f>
      </x:c>
      <x:c r="J223" s="17" t="str">
        <x:f>IF(B223="","",IF(COUNTIFS('Item setup'!$A$8:$A$47,B223)&lt;&gt;1,"n.a.",INDEX('Item setup'!$I$8:$I$47,MATCH(B223,'Item setup'!$A$8:$A$47,0))))</x:f>
      </x:c>
      <x:c r="K223" s="17" t="str">
        <x:f>IF(OR(A223="",B223="",NOT(ISNUMBER(F223))),"",IF(ISNUMBER(J223),F223*J223,"n.a."))</x:f>
      </x:c>
      <x:c r="L223" s="15" t="str">
        <x:f>IF(OR(B223="",NOT(ISNUMBER(E223))),"",IF(OR(D223="Routine",D223="QC",D223="Repeat"),IF(COUNTIFS('Item setup'!$A$8:$A$47,B223)&lt;&gt;1,"n.a.",IF(IF(D223="Routine",COUNTIFS('Item setup'!$A$8:$A$47,B223,'Item setup'!$J$8:$J$47,"&lt;&gt;"),IF(D223="QC",COUNTIFS('Item setup'!$A$8:$A$47,B223,'Item setup'!$K$8:$K$47,"&lt;&gt;"),COUNTIFS('Item setup'!$A$8:$A$47,B223,'Item setup'!$L$8:$L$47,"&lt;&gt;")))=0,"n.a.",E223*IF(D223="Routine",INDEX('Item setup'!$J$8:$J$47,MATCH(B223,'Item setup'!$A$8:$A$47,0)),IF(D223="QC",INDEX('Item setup'!$K$8:$K$47,MATCH(B223,'Item setup'!$A$8:$A$47,0)),INDEX('Item setup'!$L$8:$L$47,MATCH(B223,'Item setup'!$A$8:$A$47,0)))))),""))</x:f>
      </x:c>
      <x:c r="M223" s="15" t="str">
        <x:f>IF(AND(ISNUMBER(F223),ISNUMBER(L223)),F223-L223,"")</x:f>
      </x:c>
      <x:c r="N223" s="15" t="str">
        <x:f>IF(COUNTA(A223:G223)=0,"",IF(OR(A223="",B223="",C223="",D223="",NOT(ISNUMBER(F223))),"Complete entry",IF(OR(NOT(ISNUMBER(A223)),NOT(ISNUMBER(F223)),F223&lt;0),"Invalid date/quantity",IF(COUNTIFS('Item setup'!$A$8:$A$47,B223)&lt;&gt;1,"Check item ID",IF(COUNTIFS('Lot register'!$A$8:$A$107,B223,'Lot register'!$B$8:$B$107,C223)&lt;&gt;1,"Check lot ID",IF(OR(D223="Routine",D223="QC",D223="Repeat"),IF(OR(NOT(ISNUMBER(E223)),E223&lt;0),"Enter work count",IF(NOT(ISNUMBER(J223)),"Enter pack details","Recorded")),IF(NOT(ISNUMBER(J223)),"Enter pack details","Recorded")))))))</x:f>
      </x:c>
      <x:c r="O223" s="15" t="str">
        <x:f>IF(B223="","",IF(COUNTIFS('Item setup'!$A$8:$A$47,B223)&lt;&gt;1,"n.a.",INDEX('Item setup'!$F$8:$F$47,MATCH(B223,'Item setup'!$A$8:$A$47,0))))</x:f>
      </x:c>
    </x:row>
    <x:row r="224" ht="24" customHeight="1">
      <x:c r="A224" s="7"/>
      <x:c r="B224" s="5"/>
      <x:c r="C224" s="5"/>
      <x:c r="D224" s="5"/>
      <x:c r="E224" s="16"/>
      <x:c r="F224" s="16"/>
      <x:c r="G224" s="5"/>
      <x:c r="H224" s="15" t="str">
        <x:f>IF(B224="","",IF(COUNTIFS('Item setup'!$A$8:$A$47,B224)&lt;&gt;1,"n.a.",INDEX('Item setup'!$B$8:$B$47,MATCH(B224,'Item setup'!$A$8:$A$47,0))))</x:f>
      </x:c>
      <x:c r="I224" s="15" t="str">
        <x:f>IF(B224="","",IF(COUNTIFS('Item setup'!$A$8:$A$47,B224)&lt;&gt;1,"n.a.",INDEX('Item setup'!$E$8:$E$47,MATCH(B224,'Item setup'!$A$8:$A$47,0))))</x:f>
      </x:c>
      <x:c r="J224" s="17" t="str">
        <x:f>IF(B224="","",IF(COUNTIFS('Item setup'!$A$8:$A$47,B224)&lt;&gt;1,"n.a.",INDEX('Item setup'!$I$8:$I$47,MATCH(B224,'Item setup'!$A$8:$A$47,0))))</x:f>
      </x:c>
      <x:c r="K224" s="17" t="str">
        <x:f>IF(OR(A224="",B224="",NOT(ISNUMBER(F224))),"",IF(ISNUMBER(J224),F224*J224,"n.a."))</x:f>
      </x:c>
      <x:c r="L224" s="15" t="str">
        <x:f>IF(OR(B224="",NOT(ISNUMBER(E224))),"",IF(OR(D224="Routine",D224="QC",D224="Repeat"),IF(COUNTIFS('Item setup'!$A$8:$A$47,B224)&lt;&gt;1,"n.a.",IF(IF(D224="Routine",COUNTIFS('Item setup'!$A$8:$A$47,B224,'Item setup'!$J$8:$J$47,"&lt;&gt;"),IF(D224="QC",COUNTIFS('Item setup'!$A$8:$A$47,B224,'Item setup'!$K$8:$K$47,"&lt;&gt;"),COUNTIFS('Item setup'!$A$8:$A$47,B224,'Item setup'!$L$8:$L$47,"&lt;&gt;")))=0,"n.a.",E224*IF(D224="Routine",INDEX('Item setup'!$J$8:$J$47,MATCH(B224,'Item setup'!$A$8:$A$47,0)),IF(D224="QC",INDEX('Item setup'!$K$8:$K$47,MATCH(B224,'Item setup'!$A$8:$A$47,0)),INDEX('Item setup'!$L$8:$L$47,MATCH(B224,'Item setup'!$A$8:$A$47,0)))))),""))</x:f>
      </x:c>
      <x:c r="M224" s="15" t="str">
        <x:f>IF(AND(ISNUMBER(F224),ISNUMBER(L224)),F224-L224,"")</x:f>
      </x:c>
      <x:c r="N224" s="15" t="str">
        <x:f>IF(COUNTA(A224:G224)=0,"",IF(OR(A224="",B224="",C224="",D224="",NOT(ISNUMBER(F224))),"Complete entry",IF(OR(NOT(ISNUMBER(A224)),NOT(ISNUMBER(F224)),F224&lt;0),"Invalid date/quantity",IF(COUNTIFS('Item setup'!$A$8:$A$47,B224)&lt;&gt;1,"Check item ID",IF(COUNTIFS('Lot register'!$A$8:$A$107,B224,'Lot register'!$B$8:$B$107,C224)&lt;&gt;1,"Check lot ID",IF(OR(D224="Routine",D224="QC",D224="Repeat"),IF(OR(NOT(ISNUMBER(E224)),E224&lt;0),"Enter work count",IF(NOT(ISNUMBER(J224)),"Enter pack details","Recorded")),IF(NOT(ISNUMBER(J224)),"Enter pack details","Recorded")))))))</x:f>
      </x:c>
      <x:c r="O224" s="15" t="str">
        <x:f>IF(B224="","",IF(COUNTIFS('Item setup'!$A$8:$A$47,B224)&lt;&gt;1,"n.a.",INDEX('Item setup'!$F$8:$F$47,MATCH(B224,'Item setup'!$A$8:$A$47,0))))</x:f>
      </x:c>
    </x:row>
    <x:row r="225" ht="24" customHeight="1">
      <x:c r="A225" s="7"/>
      <x:c r="B225" s="5"/>
      <x:c r="C225" s="5"/>
      <x:c r="D225" s="5"/>
      <x:c r="E225" s="16"/>
      <x:c r="F225" s="16"/>
      <x:c r="G225" s="5"/>
      <x:c r="H225" s="15" t="str">
        <x:f>IF(B225="","",IF(COUNTIFS('Item setup'!$A$8:$A$47,B225)&lt;&gt;1,"n.a.",INDEX('Item setup'!$B$8:$B$47,MATCH(B225,'Item setup'!$A$8:$A$47,0))))</x:f>
      </x:c>
      <x:c r="I225" s="15" t="str">
        <x:f>IF(B225="","",IF(COUNTIFS('Item setup'!$A$8:$A$47,B225)&lt;&gt;1,"n.a.",INDEX('Item setup'!$E$8:$E$47,MATCH(B225,'Item setup'!$A$8:$A$47,0))))</x:f>
      </x:c>
      <x:c r="J225" s="17" t="str">
        <x:f>IF(B225="","",IF(COUNTIFS('Item setup'!$A$8:$A$47,B225)&lt;&gt;1,"n.a.",INDEX('Item setup'!$I$8:$I$47,MATCH(B225,'Item setup'!$A$8:$A$47,0))))</x:f>
      </x:c>
      <x:c r="K225" s="17" t="str">
        <x:f>IF(OR(A225="",B225="",NOT(ISNUMBER(F225))),"",IF(ISNUMBER(J225),F225*J225,"n.a."))</x:f>
      </x:c>
      <x:c r="L225" s="15" t="str">
        <x:f>IF(OR(B225="",NOT(ISNUMBER(E225))),"",IF(OR(D225="Routine",D225="QC",D225="Repeat"),IF(COUNTIFS('Item setup'!$A$8:$A$47,B225)&lt;&gt;1,"n.a.",IF(IF(D225="Routine",COUNTIFS('Item setup'!$A$8:$A$47,B225,'Item setup'!$J$8:$J$47,"&lt;&gt;"),IF(D225="QC",COUNTIFS('Item setup'!$A$8:$A$47,B225,'Item setup'!$K$8:$K$47,"&lt;&gt;"),COUNTIFS('Item setup'!$A$8:$A$47,B225,'Item setup'!$L$8:$L$47,"&lt;&gt;")))=0,"n.a.",E225*IF(D225="Routine",INDEX('Item setup'!$J$8:$J$47,MATCH(B225,'Item setup'!$A$8:$A$47,0)),IF(D225="QC",INDEX('Item setup'!$K$8:$K$47,MATCH(B225,'Item setup'!$A$8:$A$47,0)),INDEX('Item setup'!$L$8:$L$47,MATCH(B225,'Item setup'!$A$8:$A$47,0)))))),""))</x:f>
      </x:c>
      <x:c r="M225" s="15" t="str">
        <x:f>IF(AND(ISNUMBER(F225),ISNUMBER(L225)),F225-L225,"")</x:f>
      </x:c>
      <x:c r="N225" s="15" t="str">
        <x:f>IF(COUNTA(A225:G225)=0,"",IF(OR(A225="",B225="",C225="",D225="",NOT(ISNUMBER(F225))),"Complete entry",IF(OR(NOT(ISNUMBER(A225)),NOT(ISNUMBER(F225)),F225&lt;0),"Invalid date/quantity",IF(COUNTIFS('Item setup'!$A$8:$A$47,B225)&lt;&gt;1,"Check item ID",IF(COUNTIFS('Lot register'!$A$8:$A$107,B225,'Lot register'!$B$8:$B$107,C225)&lt;&gt;1,"Check lot ID",IF(OR(D225="Routine",D225="QC",D225="Repeat"),IF(OR(NOT(ISNUMBER(E225)),E225&lt;0),"Enter work count",IF(NOT(ISNUMBER(J225)),"Enter pack details","Recorded")),IF(NOT(ISNUMBER(J225)),"Enter pack details","Recorded")))))))</x:f>
      </x:c>
      <x:c r="O225" s="15" t="str">
        <x:f>IF(B225="","",IF(COUNTIFS('Item setup'!$A$8:$A$47,B225)&lt;&gt;1,"n.a.",INDEX('Item setup'!$F$8:$F$47,MATCH(B225,'Item setup'!$A$8:$A$47,0))))</x:f>
      </x:c>
    </x:row>
    <x:row r="226" ht="24" customHeight="1">
      <x:c r="A226" s="7"/>
      <x:c r="B226" s="5"/>
      <x:c r="C226" s="5"/>
      <x:c r="D226" s="5"/>
      <x:c r="E226" s="16"/>
      <x:c r="F226" s="16"/>
      <x:c r="G226" s="5"/>
      <x:c r="H226" s="15" t="str">
        <x:f>IF(B226="","",IF(COUNTIFS('Item setup'!$A$8:$A$47,B226)&lt;&gt;1,"n.a.",INDEX('Item setup'!$B$8:$B$47,MATCH(B226,'Item setup'!$A$8:$A$47,0))))</x:f>
      </x:c>
      <x:c r="I226" s="15" t="str">
        <x:f>IF(B226="","",IF(COUNTIFS('Item setup'!$A$8:$A$47,B226)&lt;&gt;1,"n.a.",INDEX('Item setup'!$E$8:$E$47,MATCH(B226,'Item setup'!$A$8:$A$47,0))))</x:f>
      </x:c>
      <x:c r="J226" s="17" t="str">
        <x:f>IF(B226="","",IF(COUNTIFS('Item setup'!$A$8:$A$47,B226)&lt;&gt;1,"n.a.",INDEX('Item setup'!$I$8:$I$47,MATCH(B226,'Item setup'!$A$8:$A$47,0))))</x:f>
      </x:c>
      <x:c r="K226" s="17" t="str">
        <x:f>IF(OR(A226="",B226="",NOT(ISNUMBER(F226))),"",IF(ISNUMBER(J226),F226*J226,"n.a."))</x:f>
      </x:c>
      <x:c r="L226" s="15" t="str">
        <x:f>IF(OR(B226="",NOT(ISNUMBER(E226))),"",IF(OR(D226="Routine",D226="QC",D226="Repeat"),IF(COUNTIFS('Item setup'!$A$8:$A$47,B226)&lt;&gt;1,"n.a.",IF(IF(D226="Routine",COUNTIFS('Item setup'!$A$8:$A$47,B226,'Item setup'!$J$8:$J$47,"&lt;&gt;"),IF(D226="QC",COUNTIFS('Item setup'!$A$8:$A$47,B226,'Item setup'!$K$8:$K$47,"&lt;&gt;"),COUNTIFS('Item setup'!$A$8:$A$47,B226,'Item setup'!$L$8:$L$47,"&lt;&gt;")))=0,"n.a.",E226*IF(D226="Routine",INDEX('Item setup'!$J$8:$J$47,MATCH(B226,'Item setup'!$A$8:$A$47,0)),IF(D226="QC",INDEX('Item setup'!$K$8:$K$47,MATCH(B226,'Item setup'!$A$8:$A$47,0)),INDEX('Item setup'!$L$8:$L$47,MATCH(B226,'Item setup'!$A$8:$A$47,0)))))),""))</x:f>
      </x:c>
      <x:c r="M226" s="15" t="str">
        <x:f>IF(AND(ISNUMBER(F226),ISNUMBER(L226)),F226-L226,"")</x:f>
      </x:c>
      <x:c r="N226" s="15" t="str">
        <x:f>IF(COUNTA(A226:G226)=0,"",IF(OR(A226="",B226="",C226="",D226="",NOT(ISNUMBER(F226))),"Complete entry",IF(OR(NOT(ISNUMBER(A226)),NOT(ISNUMBER(F226)),F226&lt;0),"Invalid date/quantity",IF(COUNTIFS('Item setup'!$A$8:$A$47,B226)&lt;&gt;1,"Check item ID",IF(COUNTIFS('Lot register'!$A$8:$A$107,B226,'Lot register'!$B$8:$B$107,C226)&lt;&gt;1,"Check lot ID",IF(OR(D226="Routine",D226="QC",D226="Repeat"),IF(OR(NOT(ISNUMBER(E226)),E226&lt;0),"Enter work count",IF(NOT(ISNUMBER(J226)),"Enter pack details","Recorded")),IF(NOT(ISNUMBER(J226)),"Enter pack details","Recorded")))))))</x:f>
      </x:c>
      <x:c r="O226" s="15" t="str">
        <x:f>IF(B226="","",IF(COUNTIFS('Item setup'!$A$8:$A$47,B226)&lt;&gt;1,"n.a.",INDEX('Item setup'!$F$8:$F$47,MATCH(B226,'Item setup'!$A$8:$A$47,0))))</x:f>
      </x:c>
    </x:row>
    <x:row r="227" ht="24" customHeight="1">
      <x:c r="A227" s="7"/>
      <x:c r="B227" s="5"/>
      <x:c r="C227" s="5"/>
      <x:c r="D227" s="5"/>
      <x:c r="E227" s="16"/>
      <x:c r="F227" s="16"/>
      <x:c r="G227" s="5"/>
      <x:c r="H227" s="15" t="str">
        <x:f>IF(B227="","",IF(COUNTIFS('Item setup'!$A$8:$A$47,B227)&lt;&gt;1,"n.a.",INDEX('Item setup'!$B$8:$B$47,MATCH(B227,'Item setup'!$A$8:$A$47,0))))</x:f>
      </x:c>
      <x:c r="I227" s="15" t="str">
        <x:f>IF(B227="","",IF(COUNTIFS('Item setup'!$A$8:$A$47,B227)&lt;&gt;1,"n.a.",INDEX('Item setup'!$E$8:$E$47,MATCH(B227,'Item setup'!$A$8:$A$47,0))))</x:f>
      </x:c>
      <x:c r="J227" s="17" t="str">
        <x:f>IF(B227="","",IF(COUNTIFS('Item setup'!$A$8:$A$47,B227)&lt;&gt;1,"n.a.",INDEX('Item setup'!$I$8:$I$47,MATCH(B227,'Item setup'!$A$8:$A$47,0))))</x:f>
      </x:c>
      <x:c r="K227" s="17" t="str">
        <x:f>IF(OR(A227="",B227="",NOT(ISNUMBER(F227))),"",IF(ISNUMBER(J227),F227*J227,"n.a."))</x:f>
      </x:c>
      <x:c r="L227" s="15" t="str">
        <x:f>IF(OR(B227="",NOT(ISNUMBER(E227))),"",IF(OR(D227="Routine",D227="QC",D227="Repeat"),IF(COUNTIFS('Item setup'!$A$8:$A$47,B227)&lt;&gt;1,"n.a.",IF(IF(D227="Routine",COUNTIFS('Item setup'!$A$8:$A$47,B227,'Item setup'!$J$8:$J$47,"&lt;&gt;"),IF(D227="QC",COUNTIFS('Item setup'!$A$8:$A$47,B227,'Item setup'!$K$8:$K$47,"&lt;&gt;"),COUNTIFS('Item setup'!$A$8:$A$47,B227,'Item setup'!$L$8:$L$47,"&lt;&gt;")))=0,"n.a.",E227*IF(D227="Routine",INDEX('Item setup'!$J$8:$J$47,MATCH(B227,'Item setup'!$A$8:$A$47,0)),IF(D227="QC",INDEX('Item setup'!$K$8:$K$47,MATCH(B227,'Item setup'!$A$8:$A$47,0)),INDEX('Item setup'!$L$8:$L$47,MATCH(B227,'Item setup'!$A$8:$A$47,0)))))),""))</x:f>
      </x:c>
      <x:c r="M227" s="15" t="str">
        <x:f>IF(AND(ISNUMBER(F227),ISNUMBER(L227)),F227-L227,"")</x:f>
      </x:c>
      <x:c r="N227" s="15" t="str">
        <x:f>IF(COUNTA(A227:G227)=0,"",IF(OR(A227="",B227="",C227="",D227="",NOT(ISNUMBER(F227))),"Complete entry",IF(OR(NOT(ISNUMBER(A227)),NOT(ISNUMBER(F227)),F227&lt;0),"Invalid date/quantity",IF(COUNTIFS('Item setup'!$A$8:$A$47,B227)&lt;&gt;1,"Check item ID",IF(COUNTIFS('Lot register'!$A$8:$A$107,B227,'Lot register'!$B$8:$B$107,C227)&lt;&gt;1,"Check lot ID",IF(OR(D227="Routine",D227="QC",D227="Repeat"),IF(OR(NOT(ISNUMBER(E227)),E227&lt;0),"Enter work count",IF(NOT(ISNUMBER(J227)),"Enter pack details","Recorded")),IF(NOT(ISNUMBER(J227)),"Enter pack details","Recorded")))))))</x:f>
      </x:c>
      <x:c r="O227" s="15" t="str">
        <x:f>IF(B227="","",IF(COUNTIFS('Item setup'!$A$8:$A$47,B227)&lt;&gt;1,"n.a.",INDEX('Item setup'!$F$8:$F$47,MATCH(B227,'Item setup'!$A$8:$A$47,0))))</x:f>
      </x:c>
    </x:row>
    <x:row r="228" ht="24" customHeight="1">
      <x:c r="A228" s="7"/>
      <x:c r="B228" s="5"/>
      <x:c r="C228" s="5"/>
      <x:c r="D228" s="5"/>
      <x:c r="E228" s="16"/>
      <x:c r="F228" s="16"/>
      <x:c r="G228" s="5"/>
      <x:c r="H228" s="15" t="str">
        <x:f>IF(B228="","",IF(COUNTIFS('Item setup'!$A$8:$A$47,B228)&lt;&gt;1,"n.a.",INDEX('Item setup'!$B$8:$B$47,MATCH(B228,'Item setup'!$A$8:$A$47,0))))</x:f>
      </x:c>
      <x:c r="I228" s="15" t="str">
        <x:f>IF(B228="","",IF(COUNTIFS('Item setup'!$A$8:$A$47,B228)&lt;&gt;1,"n.a.",INDEX('Item setup'!$E$8:$E$47,MATCH(B228,'Item setup'!$A$8:$A$47,0))))</x:f>
      </x:c>
      <x:c r="J228" s="17" t="str">
        <x:f>IF(B228="","",IF(COUNTIFS('Item setup'!$A$8:$A$47,B228)&lt;&gt;1,"n.a.",INDEX('Item setup'!$I$8:$I$47,MATCH(B228,'Item setup'!$A$8:$A$47,0))))</x:f>
      </x:c>
      <x:c r="K228" s="17" t="str">
        <x:f>IF(OR(A228="",B228="",NOT(ISNUMBER(F228))),"",IF(ISNUMBER(J228),F228*J228,"n.a."))</x:f>
      </x:c>
      <x:c r="L228" s="15" t="str">
        <x:f>IF(OR(B228="",NOT(ISNUMBER(E228))),"",IF(OR(D228="Routine",D228="QC",D228="Repeat"),IF(COUNTIFS('Item setup'!$A$8:$A$47,B228)&lt;&gt;1,"n.a.",IF(IF(D228="Routine",COUNTIFS('Item setup'!$A$8:$A$47,B228,'Item setup'!$J$8:$J$47,"&lt;&gt;"),IF(D228="QC",COUNTIFS('Item setup'!$A$8:$A$47,B228,'Item setup'!$K$8:$K$47,"&lt;&gt;"),COUNTIFS('Item setup'!$A$8:$A$47,B228,'Item setup'!$L$8:$L$47,"&lt;&gt;")))=0,"n.a.",E228*IF(D228="Routine",INDEX('Item setup'!$J$8:$J$47,MATCH(B228,'Item setup'!$A$8:$A$47,0)),IF(D228="QC",INDEX('Item setup'!$K$8:$K$47,MATCH(B228,'Item setup'!$A$8:$A$47,0)),INDEX('Item setup'!$L$8:$L$47,MATCH(B228,'Item setup'!$A$8:$A$47,0)))))),""))</x:f>
      </x:c>
      <x:c r="M228" s="15" t="str">
        <x:f>IF(AND(ISNUMBER(F228),ISNUMBER(L228)),F228-L228,"")</x:f>
      </x:c>
      <x:c r="N228" s="15" t="str">
        <x:f>IF(COUNTA(A228:G228)=0,"",IF(OR(A228="",B228="",C228="",D228="",NOT(ISNUMBER(F228))),"Complete entry",IF(OR(NOT(ISNUMBER(A228)),NOT(ISNUMBER(F228)),F228&lt;0),"Invalid date/quantity",IF(COUNTIFS('Item setup'!$A$8:$A$47,B228)&lt;&gt;1,"Check item ID",IF(COUNTIFS('Lot register'!$A$8:$A$107,B228,'Lot register'!$B$8:$B$107,C228)&lt;&gt;1,"Check lot ID",IF(OR(D228="Routine",D228="QC",D228="Repeat"),IF(OR(NOT(ISNUMBER(E228)),E228&lt;0),"Enter work count",IF(NOT(ISNUMBER(J228)),"Enter pack details","Recorded")),IF(NOT(ISNUMBER(J228)),"Enter pack details","Recorded")))))))</x:f>
      </x:c>
      <x:c r="O228" s="15" t="str">
        <x:f>IF(B228="","",IF(COUNTIFS('Item setup'!$A$8:$A$47,B228)&lt;&gt;1,"n.a.",INDEX('Item setup'!$F$8:$F$47,MATCH(B228,'Item setup'!$A$8:$A$47,0))))</x:f>
      </x:c>
    </x:row>
    <x:row r="229" ht="24" customHeight="1">
      <x:c r="A229" s="7"/>
      <x:c r="B229" s="5"/>
      <x:c r="C229" s="5"/>
      <x:c r="D229" s="5"/>
      <x:c r="E229" s="16"/>
      <x:c r="F229" s="16"/>
      <x:c r="G229" s="5"/>
      <x:c r="H229" s="15" t="str">
        <x:f>IF(B229="","",IF(COUNTIFS('Item setup'!$A$8:$A$47,B229)&lt;&gt;1,"n.a.",INDEX('Item setup'!$B$8:$B$47,MATCH(B229,'Item setup'!$A$8:$A$47,0))))</x:f>
      </x:c>
      <x:c r="I229" s="15" t="str">
        <x:f>IF(B229="","",IF(COUNTIFS('Item setup'!$A$8:$A$47,B229)&lt;&gt;1,"n.a.",INDEX('Item setup'!$E$8:$E$47,MATCH(B229,'Item setup'!$A$8:$A$47,0))))</x:f>
      </x:c>
      <x:c r="J229" s="17" t="str">
        <x:f>IF(B229="","",IF(COUNTIFS('Item setup'!$A$8:$A$47,B229)&lt;&gt;1,"n.a.",INDEX('Item setup'!$I$8:$I$47,MATCH(B229,'Item setup'!$A$8:$A$47,0))))</x:f>
      </x:c>
      <x:c r="K229" s="17" t="str">
        <x:f>IF(OR(A229="",B229="",NOT(ISNUMBER(F229))),"",IF(ISNUMBER(J229),F229*J229,"n.a."))</x:f>
      </x:c>
      <x:c r="L229" s="15" t="str">
        <x:f>IF(OR(B229="",NOT(ISNUMBER(E229))),"",IF(OR(D229="Routine",D229="QC",D229="Repeat"),IF(COUNTIFS('Item setup'!$A$8:$A$47,B229)&lt;&gt;1,"n.a.",IF(IF(D229="Routine",COUNTIFS('Item setup'!$A$8:$A$47,B229,'Item setup'!$J$8:$J$47,"&lt;&gt;"),IF(D229="QC",COUNTIFS('Item setup'!$A$8:$A$47,B229,'Item setup'!$K$8:$K$47,"&lt;&gt;"),COUNTIFS('Item setup'!$A$8:$A$47,B229,'Item setup'!$L$8:$L$47,"&lt;&gt;")))=0,"n.a.",E229*IF(D229="Routine",INDEX('Item setup'!$J$8:$J$47,MATCH(B229,'Item setup'!$A$8:$A$47,0)),IF(D229="QC",INDEX('Item setup'!$K$8:$K$47,MATCH(B229,'Item setup'!$A$8:$A$47,0)),INDEX('Item setup'!$L$8:$L$47,MATCH(B229,'Item setup'!$A$8:$A$47,0)))))),""))</x:f>
      </x:c>
      <x:c r="M229" s="15" t="str">
        <x:f>IF(AND(ISNUMBER(F229),ISNUMBER(L229)),F229-L229,"")</x:f>
      </x:c>
      <x:c r="N229" s="15" t="str">
        <x:f>IF(COUNTA(A229:G229)=0,"",IF(OR(A229="",B229="",C229="",D229="",NOT(ISNUMBER(F229))),"Complete entry",IF(OR(NOT(ISNUMBER(A229)),NOT(ISNUMBER(F229)),F229&lt;0),"Invalid date/quantity",IF(COUNTIFS('Item setup'!$A$8:$A$47,B229)&lt;&gt;1,"Check item ID",IF(COUNTIFS('Lot register'!$A$8:$A$107,B229,'Lot register'!$B$8:$B$107,C229)&lt;&gt;1,"Check lot ID",IF(OR(D229="Routine",D229="QC",D229="Repeat"),IF(OR(NOT(ISNUMBER(E229)),E229&lt;0),"Enter work count",IF(NOT(ISNUMBER(J229)),"Enter pack details","Recorded")),IF(NOT(ISNUMBER(J229)),"Enter pack details","Recorded")))))))</x:f>
      </x:c>
      <x:c r="O229" s="15" t="str">
        <x:f>IF(B229="","",IF(COUNTIFS('Item setup'!$A$8:$A$47,B229)&lt;&gt;1,"n.a.",INDEX('Item setup'!$F$8:$F$47,MATCH(B229,'Item setup'!$A$8:$A$47,0))))</x:f>
      </x:c>
    </x:row>
    <x:row r="230" ht="24" customHeight="1">
      <x:c r="A230" s="7"/>
      <x:c r="B230" s="5"/>
      <x:c r="C230" s="5"/>
      <x:c r="D230" s="5"/>
      <x:c r="E230" s="16"/>
      <x:c r="F230" s="16"/>
      <x:c r="G230" s="5"/>
      <x:c r="H230" s="15" t="str">
        <x:f>IF(B230="","",IF(COUNTIFS('Item setup'!$A$8:$A$47,B230)&lt;&gt;1,"n.a.",INDEX('Item setup'!$B$8:$B$47,MATCH(B230,'Item setup'!$A$8:$A$47,0))))</x:f>
      </x:c>
      <x:c r="I230" s="15" t="str">
        <x:f>IF(B230="","",IF(COUNTIFS('Item setup'!$A$8:$A$47,B230)&lt;&gt;1,"n.a.",INDEX('Item setup'!$E$8:$E$47,MATCH(B230,'Item setup'!$A$8:$A$47,0))))</x:f>
      </x:c>
      <x:c r="J230" s="17" t="str">
        <x:f>IF(B230="","",IF(COUNTIFS('Item setup'!$A$8:$A$47,B230)&lt;&gt;1,"n.a.",INDEX('Item setup'!$I$8:$I$47,MATCH(B230,'Item setup'!$A$8:$A$47,0))))</x:f>
      </x:c>
      <x:c r="K230" s="17" t="str">
        <x:f>IF(OR(A230="",B230="",NOT(ISNUMBER(F230))),"",IF(ISNUMBER(J230),F230*J230,"n.a."))</x:f>
      </x:c>
      <x:c r="L230" s="15" t="str">
        <x:f>IF(OR(B230="",NOT(ISNUMBER(E230))),"",IF(OR(D230="Routine",D230="QC",D230="Repeat"),IF(COUNTIFS('Item setup'!$A$8:$A$47,B230)&lt;&gt;1,"n.a.",IF(IF(D230="Routine",COUNTIFS('Item setup'!$A$8:$A$47,B230,'Item setup'!$J$8:$J$47,"&lt;&gt;"),IF(D230="QC",COUNTIFS('Item setup'!$A$8:$A$47,B230,'Item setup'!$K$8:$K$47,"&lt;&gt;"),COUNTIFS('Item setup'!$A$8:$A$47,B230,'Item setup'!$L$8:$L$47,"&lt;&gt;")))=0,"n.a.",E230*IF(D230="Routine",INDEX('Item setup'!$J$8:$J$47,MATCH(B230,'Item setup'!$A$8:$A$47,0)),IF(D230="QC",INDEX('Item setup'!$K$8:$K$47,MATCH(B230,'Item setup'!$A$8:$A$47,0)),INDEX('Item setup'!$L$8:$L$47,MATCH(B230,'Item setup'!$A$8:$A$47,0)))))),""))</x:f>
      </x:c>
      <x:c r="M230" s="15" t="str">
        <x:f>IF(AND(ISNUMBER(F230),ISNUMBER(L230)),F230-L230,"")</x:f>
      </x:c>
      <x:c r="N230" s="15" t="str">
        <x:f>IF(COUNTA(A230:G230)=0,"",IF(OR(A230="",B230="",C230="",D230="",NOT(ISNUMBER(F230))),"Complete entry",IF(OR(NOT(ISNUMBER(A230)),NOT(ISNUMBER(F230)),F230&lt;0),"Invalid date/quantity",IF(COUNTIFS('Item setup'!$A$8:$A$47,B230)&lt;&gt;1,"Check item ID",IF(COUNTIFS('Lot register'!$A$8:$A$107,B230,'Lot register'!$B$8:$B$107,C230)&lt;&gt;1,"Check lot ID",IF(OR(D230="Routine",D230="QC",D230="Repeat"),IF(OR(NOT(ISNUMBER(E230)),E230&lt;0),"Enter work count",IF(NOT(ISNUMBER(J230)),"Enter pack details","Recorded")),IF(NOT(ISNUMBER(J230)),"Enter pack details","Recorded")))))))</x:f>
      </x:c>
      <x:c r="O230" s="15" t="str">
        <x:f>IF(B230="","",IF(COUNTIFS('Item setup'!$A$8:$A$47,B230)&lt;&gt;1,"n.a.",INDEX('Item setup'!$F$8:$F$47,MATCH(B230,'Item setup'!$A$8:$A$47,0))))</x:f>
      </x:c>
    </x:row>
    <x:row r="231" ht="24" customHeight="1">
      <x:c r="A231" s="7"/>
      <x:c r="B231" s="5"/>
      <x:c r="C231" s="5"/>
      <x:c r="D231" s="5"/>
      <x:c r="E231" s="16"/>
      <x:c r="F231" s="16"/>
      <x:c r="G231" s="5"/>
      <x:c r="H231" s="15" t="str">
        <x:f>IF(B231="","",IF(COUNTIFS('Item setup'!$A$8:$A$47,B231)&lt;&gt;1,"n.a.",INDEX('Item setup'!$B$8:$B$47,MATCH(B231,'Item setup'!$A$8:$A$47,0))))</x:f>
      </x:c>
      <x:c r="I231" s="15" t="str">
        <x:f>IF(B231="","",IF(COUNTIFS('Item setup'!$A$8:$A$47,B231)&lt;&gt;1,"n.a.",INDEX('Item setup'!$E$8:$E$47,MATCH(B231,'Item setup'!$A$8:$A$47,0))))</x:f>
      </x:c>
      <x:c r="J231" s="17" t="str">
        <x:f>IF(B231="","",IF(COUNTIFS('Item setup'!$A$8:$A$47,B231)&lt;&gt;1,"n.a.",INDEX('Item setup'!$I$8:$I$47,MATCH(B231,'Item setup'!$A$8:$A$47,0))))</x:f>
      </x:c>
      <x:c r="K231" s="17" t="str">
        <x:f>IF(OR(A231="",B231="",NOT(ISNUMBER(F231))),"",IF(ISNUMBER(J231),F231*J231,"n.a."))</x:f>
      </x:c>
      <x:c r="L231" s="15" t="str">
        <x:f>IF(OR(B231="",NOT(ISNUMBER(E231))),"",IF(OR(D231="Routine",D231="QC",D231="Repeat"),IF(COUNTIFS('Item setup'!$A$8:$A$47,B231)&lt;&gt;1,"n.a.",IF(IF(D231="Routine",COUNTIFS('Item setup'!$A$8:$A$47,B231,'Item setup'!$J$8:$J$47,"&lt;&gt;"),IF(D231="QC",COUNTIFS('Item setup'!$A$8:$A$47,B231,'Item setup'!$K$8:$K$47,"&lt;&gt;"),COUNTIFS('Item setup'!$A$8:$A$47,B231,'Item setup'!$L$8:$L$47,"&lt;&gt;")))=0,"n.a.",E231*IF(D231="Routine",INDEX('Item setup'!$J$8:$J$47,MATCH(B231,'Item setup'!$A$8:$A$47,0)),IF(D231="QC",INDEX('Item setup'!$K$8:$K$47,MATCH(B231,'Item setup'!$A$8:$A$47,0)),INDEX('Item setup'!$L$8:$L$47,MATCH(B231,'Item setup'!$A$8:$A$47,0)))))),""))</x:f>
      </x:c>
      <x:c r="M231" s="15" t="str">
        <x:f>IF(AND(ISNUMBER(F231),ISNUMBER(L231)),F231-L231,"")</x:f>
      </x:c>
      <x:c r="N231" s="15" t="str">
        <x:f>IF(COUNTA(A231:G231)=0,"",IF(OR(A231="",B231="",C231="",D231="",NOT(ISNUMBER(F231))),"Complete entry",IF(OR(NOT(ISNUMBER(A231)),NOT(ISNUMBER(F231)),F231&lt;0),"Invalid date/quantity",IF(COUNTIFS('Item setup'!$A$8:$A$47,B231)&lt;&gt;1,"Check item ID",IF(COUNTIFS('Lot register'!$A$8:$A$107,B231,'Lot register'!$B$8:$B$107,C231)&lt;&gt;1,"Check lot ID",IF(OR(D231="Routine",D231="QC",D231="Repeat"),IF(OR(NOT(ISNUMBER(E231)),E231&lt;0),"Enter work count",IF(NOT(ISNUMBER(J231)),"Enter pack details","Recorded")),IF(NOT(ISNUMBER(J231)),"Enter pack details","Recorded")))))))</x:f>
      </x:c>
      <x:c r="O231" s="15" t="str">
        <x:f>IF(B231="","",IF(COUNTIFS('Item setup'!$A$8:$A$47,B231)&lt;&gt;1,"n.a.",INDEX('Item setup'!$F$8:$F$47,MATCH(B231,'Item setup'!$A$8:$A$47,0))))</x:f>
      </x:c>
    </x:row>
    <x:row r="232" ht="24" customHeight="1">
      <x:c r="A232" s="7"/>
      <x:c r="B232" s="5"/>
      <x:c r="C232" s="5"/>
      <x:c r="D232" s="5"/>
      <x:c r="E232" s="16"/>
      <x:c r="F232" s="16"/>
      <x:c r="G232" s="5"/>
      <x:c r="H232" s="15" t="str">
        <x:f>IF(B232="","",IF(COUNTIFS('Item setup'!$A$8:$A$47,B232)&lt;&gt;1,"n.a.",INDEX('Item setup'!$B$8:$B$47,MATCH(B232,'Item setup'!$A$8:$A$47,0))))</x:f>
      </x:c>
      <x:c r="I232" s="15" t="str">
        <x:f>IF(B232="","",IF(COUNTIFS('Item setup'!$A$8:$A$47,B232)&lt;&gt;1,"n.a.",INDEX('Item setup'!$E$8:$E$47,MATCH(B232,'Item setup'!$A$8:$A$47,0))))</x:f>
      </x:c>
      <x:c r="J232" s="17" t="str">
        <x:f>IF(B232="","",IF(COUNTIFS('Item setup'!$A$8:$A$47,B232)&lt;&gt;1,"n.a.",INDEX('Item setup'!$I$8:$I$47,MATCH(B232,'Item setup'!$A$8:$A$47,0))))</x:f>
      </x:c>
      <x:c r="K232" s="17" t="str">
        <x:f>IF(OR(A232="",B232="",NOT(ISNUMBER(F232))),"",IF(ISNUMBER(J232),F232*J232,"n.a."))</x:f>
      </x:c>
      <x:c r="L232" s="15" t="str">
        <x:f>IF(OR(B232="",NOT(ISNUMBER(E232))),"",IF(OR(D232="Routine",D232="QC",D232="Repeat"),IF(COUNTIFS('Item setup'!$A$8:$A$47,B232)&lt;&gt;1,"n.a.",IF(IF(D232="Routine",COUNTIFS('Item setup'!$A$8:$A$47,B232,'Item setup'!$J$8:$J$47,"&lt;&gt;"),IF(D232="QC",COUNTIFS('Item setup'!$A$8:$A$47,B232,'Item setup'!$K$8:$K$47,"&lt;&gt;"),COUNTIFS('Item setup'!$A$8:$A$47,B232,'Item setup'!$L$8:$L$47,"&lt;&gt;")))=0,"n.a.",E232*IF(D232="Routine",INDEX('Item setup'!$J$8:$J$47,MATCH(B232,'Item setup'!$A$8:$A$47,0)),IF(D232="QC",INDEX('Item setup'!$K$8:$K$47,MATCH(B232,'Item setup'!$A$8:$A$47,0)),INDEX('Item setup'!$L$8:$L$47,MATCH(B232,'Item setup'!$A$8:$A$47,0)))))),""))</x:f>
      </x:c>
      <x:c r="M232" s="15" t="str">
        <x:f>IF(AND(ISNUMBER(F232),ISNUMBER(L232)),F232-L232,"")</x:f>
      </x:c>
      <x:c r="N232" s="15" t="str">
        <x:f>IF(COUNTA(A232:G232)=0,"",IF(OR(A232="",B232="",C232="",D232="",NOT(ISNUMBER(F232))),"Complete entry",IF(OR(NOT(ISNUMBER(A232)),NOT(ISNUMBER(F232)),F232&lt;0),"Invalid date/quantity",IF(COUNTIFS('Item setup'!$A$8:$A$47,B232)&lt;&gt;1,"Check item ID",IF(COUNTIFS('Lot register'!$A$8:$A$107,B232,'Lot register'!$B$8:$B$107,C232)&lt;&gt;1,"Check lot ID",IF(OR(D232="Routine",D232="QC",D232="Repeat"),IF(OR(NOT(ISNUMBER(E232)),E232&lt;0),"Enter work count",IF(NOT(ISNUMBER(J232)),"Enter pack details","Recorded")),IF(NOT(ISNUMBER(J232)),"Enter pack details","Recorded")))))))</x:f>
      </x:c>
      <x:c r="O232" s="15" t="str">
        <x:f>IF(B232="","",IF(COUNTIFS('Item setup'!$A$8:$A$47,B232)&lt;&gt;1,"n.a.",INDEX('Item setup'!$F$8:$F$47,MATCH(B232,'Item setup'!$A$8:$A$47,0))))</x:f>
      </x:c>
    </x:row>
    <x:row r="233" ht="24" customHeight="1">
      <x:c r="A233" s="7"/>
      <x:c r="B233" s="5"/>
      <x:c r="C233" s="5"/>
      <x:c r="D233" s="5"/>
      <x:c r="E233" s="16"/>
      <x:c r="F233" s="16"/>
      <x:c r="G233" s="5"/>
      <x:c r="H233" s="15" t="str">
        <x:f>IF(B233="","",IF(COUNTIFS('Item setup'!$A$8:$A$47,B233)&lt;&gt;1,"n.a.",INDEX('Item setup'!$B$8:$B$47,MATCH(B233,'Item setup'!$A$8:$A$47,0))))</x:f>
      </x:c>
      <x:c r="I233" s="15" t="str">
        <x:f>IF(B233="","",IF(COUNTIFS('Item setup'!$A$8:$A$47,B233)&lt;&gt;1,"n.a.",INDEX('Item setup'!$E$8:$E$47,MATCH(B233,'Item setup'!$A$8:$A$47,0))))</x:f>
      </x:c>
      <x:c r="J233" s="17" t="str">
        <x:f>IF(B233="","",IF(COUNTIFS('Item setup'!$A$8:$A$47,B233)&lt;&gt;1,"n.a.",INDEX('Item setup'!$I$8:$I$47,MATCH(B233,'Item setup'!$A$8:$A$47,0))))</x:f>
      </x:c>
      <x:c r="K233" s="17" t="str">
        <x:f>IF(OR(A233="",B233="",NOT(ISNUMBER(F233))),"",IF(ISNUMBER(J233),F233*J233,"n.a."))</x:f>
      </x:c>
      <x:c r="L233" s="15" t="str">
        <x:f>IF(OR(B233="",NOT(ISNUMBER(E233))),"",IF(OR(D233="Routine",D233="QC",D233="Repeat"),IF(COUNTIFS('Item setup'!$A$8:$A$47,B233)&lt;&gt;1,"n.a.",IF(IF(D233="Routine",COUNTIFS('Item setup'!$A$8:$A$47,B233,'Item setup'!$J$8:$J$47,"&lt;&gt;"),IF(D233="QC",COUNTIFS('Item setup'!$A$8:$A$47,B233,'Item setup'!$K$8:$K$47,"&lt;&gt;"),COUNTIFS('Item setup'!$A$8:$A$47,B233,'Item setup'!$L$8:$L$47,"&lt;&gt;")))=0,"n.a.",E233*IF(D233="Routine",INDEX('Item setup'!$J$8:$J$47,MATCH(B233,'Item setup'!$A$8:$A$47,0)),IF(D233="QC",INDEX('Item setup'!$K$8:$K$47,MATCH(B233,'Item setup'!$A$8:$A$47,0)),INDEX('Item setup'!$L$8:$L$47,MATCH(B233,'Item setup'!$A$8:$A$47,0)))))),""))</x:f>
      </x:c>
      <x:c r="M233" s="15" t="str">
        <x:f>IF(AND(ISNUMBER(F233),ISNUMBER(L233)),F233-L233,"")</x:f>
      </x:c>
      <x:c r="N233" s="15" t="str">
        <x:f>IF(COUNTA(A233:G233)=0,"",IF(OR(A233="",B233="",C233="",D233="",NOT(ISNUMBER(F233))),"Complete entry",IF(OR(NOT(ISNUMBER(A233)),NOT(ISNUMBER(F233)),F233&lt;0),"Invalid date/quantity",IF(COUNTIFS('Item setup'!$A$8:$A$47,B233)&lt;&gt;1,"Check item ID",IF(COUNTIFS('Lot register'!$A$8:$A$107,B233,'Lot register'!$B$8:$B$107,C233)&lt;&gt;1,"Check lot ID",IF(OR(D233="Routine",D233="QC",D233="Repeat"),IF(OR(NOT(ISNUMBER(E233)),E233&lt;0),"Enter work count",IF(NOT(ISNUMBER(J233)),"Enter pack details","Recorded")),IF(NOT(ISNUMBER(J233)),"Enter pack details","Recorded")))))))</x:f>
      </x:c>
      <x:c r="O233" s="15" t="str">
        <x:f>IF(B233="","",IF(COUNTIFS('Item setup'!$A$8:$A$47,B233)&lt;&gt;1,"n.a.",INDEX('Item setup'!$F$8:$F$47,MATCH(B233,'Item setup'!$A$8:$A$47,0))))</x:f>
      </x:c>
    </x:row>
    <x:row r="234" ht="24" customHeight="1">
      <x:c r="A234" s="7"/>
      <x:c r="B234" s="5"/>
      <x:c r="C234" s="5"/>
      <x:c r="D234" s="5"/>
      <x:c r="E234" s="16"/>
      <x:c r="F234" s="16"/>
      <x:c r="G234" s="5"/>
      <x:c r="H234" s="15" t="str">
        <x:f>IF(B234="","",IF(COUNTIFS('Item setup'!$A$8:$A$47,B234)&lt;&gt;1,"n.a.",INDEX('Item setup'!$B$8:$B$47,MATCH(B234,'Item setup'!$A$8:$A$47,0))))</x:f>
      </x:c>
      <x:c r="I234" s="15" t="str">
        <x:f>IF(B234="","",IF(COUNTIFS('Item setup'!$A$8:$A$47,B234)&lt;&gt;1,"n.a.",INDEX('Item setup'!$E$8:$E$47,MATCH(B234,'Item setup'!$A$8:$A$47,0))))</x:f>
      </x:c>
      <x:c r="J234" s="17" t="str">
        <x:f>IF(B234="","",IF(COUNTIFS('Item setup'!$A$8:$A$47,B234)&lt;&gt;1,"n.a.",INDEX('Item setup'!$I$8:$I$47,MATCH(B234,'Item setup'!$A$8:$A$47,0))))</x:f>
      </x:c>
      <x:c r="K234" s="17" t="str">
        <x:f>IF(OR(A234="",B234="",NOT(ISNUMBER(F234))),"",IF(ISNUMBER(J234),F234*J234,"n.a."))</x:f>
      </x:c>
      <x:c r="L234" s="15" t="str">
        <x:f>IF(OR(B234="",NOT(ISNUMBER(E234))),"",IF(OR(D234="Routine",D234="QC",D234="Repeat"),IF(COUNTIFS('Item setup'!$A$8:$A$47,B234)&lt;&gt;1,"n.a.",IF(IF(D234="Routine",COUNTIFS('Item setup'!$A$8:$A$47,B234,'Item setup'!$J$8:$J$47,"&lt;&gt;"),IF(D234="QC",COUNTIFS('Item setup'!$A$8:$A$47,B234,'Item setup'!$K$8:$K$47,"&lt;&gt;"),COUNTIFS('Item setup'!$A$8:$A$47,B234,'Item setup'!$L$8:$L$47,"&lt;&gt;")))=0,"n.a.",E234*IF(D234="Routine",INDEX('Item setup'!$J$8:$J$47,MATCH(B234,'Item setup'!$A$8:$A$47,0)),IF(D234="QC",INDEX('Item setup'!$K$8:$K$47,MATCH(B234,'Item setup'!$A$8:$A$47,0)),INDEX('Item setup'!$L$8:$L$47,MATCH(B234,'Item setup'!$A$8:$A$47,0)))))),""))</x:f>
      </x:c>
      <x:c r="M234" s="15" t="str">
        <x:f>IF(AND(ISNUMBER(F234),ISNUMBER(L234)),F234-L234,"")</x:f>
      </x:c>
      <x:c r="N234" s="15" t="str">
        <x:f>IF(COUNTA(A234:G234)=0,"",IF(OR(A234="",B234="",C234="",D234="",NOT(ISNUMBER(F234))),"Complete entry",IF(OR(NOT(ISNUMBER(A234)),NOT(ISNUMBER(F234)),F234&lt;0),"Invalid date/quantity",IF(COUNTIFS('Item setup'!$A$8:$A$47,B234)&lt;&gt;1,"Check item ID",IF(COUNTIFS('Lot register'!$A$8:$A$107,B234,'Lot register'!$B$8:$B$107,C234)&lt;&gt;1,"Check lot ID",IF(OR(D234="Routine",D234="QC",D234="Repeat"),IF(OR(NOT(ISNUMBER(E234)),E234&lt;0),"Enter work count",IF(NOT(ISNUMBER(J234)),"Enter pack details","Recorded")),IF(NOT(ISNUMBER(J234)),"Enter pack details","Recorded")))))))</x:f>
      </x:c>
      <x:c r="O234" s="15" t="str">
        <x:f>IF(B234="","",IF(COUNTIFS('Item setup'!$A$8:$A$47,B234)&lt;&gt;1,"n.a.",INDEX('Item setup'!$F$8:$F$47,MATCH(B234,'Item setup'!$A$8:$A$47,0))))</x:f>
      </x:c>
    </x:row>
    <x:row r="235" ht="24" customHeight="1">
      <x:c r="A235" s="7"/>
      <x:c r="B235" s="5"/>
      <x:c r="C235" s="5"/>
      <x:c r="D235" s="5"/>
      <x:c r="E235" s="16"/>
      <x:c r="F235" s="16"/>
      <x:c r="G235" s="5"/>
      <x:c r="H235" s="15" t="str">
        <x:f>IF(B235="","",IF(COUNTIFS('Item setup'!$A$8:$A$47,B235)&lt;&gt;1,"n.a.",INDEX('Item setup'!$B$8:$B$47,MATCH(B235,'Item setup'!$A$8:$A$47,0))))</x:f>
      </x:c>
      <x:c r="I235" s="15" t="str">
        <x:f>IF(B235="","",IF(COUNTIFS('Item setup'!$A$8:$A$47,B235)&lt;&gt;1,"n.a.",INDEX('Item setup'!$E$8:$E$47,MATCH(B235,'Item setup'!$A$8:$A$47,0))))</x:f>
      </x:c>
      <x:c r="J235" s="17" t="str">
        <x:f>IF(B235="","",IF(COUNTIFS('Item setup'!$A$8:$A$47,B235)&lt;&gt;1,"n.a.",INDEX('Item setup'!$I$8:$I$47,MATCH(B235,'Item setup'!$A$8:$A$47,0))))</x:f>
      </x:c>
      <x:c r="K235" s="17" t="str">
        <x:f>IF(OR(A235="",B235="",NOT(ISNUMBER(F235))),"",IF(ISNUMBER(J235),F235*J235,"n.a."))</x:f>
      </x:c>
      <x:c r="L235" s="15" t="str">
        <x:f>IF(OR(B235="",NOT(ISNUMBER(E235))),"",IF(OR(D235="Routine",D235="QC",D235="Repeat"),IF(COUNTIFS('Item setup'!$A$8:$A$47,B235)&lt;&gt;1,"n.a.",IF(IF(D235="Routine",COUNTIFS('Item setup'!$A$8:$A$47,B235,'Item setup'!$J$8:$J$47,"&lt;&gt;"),IF(D235="QC",COUNTIFS('Item setup'!$A$8:$A$47,B235,'Item setup'!$K$8:$K$47,"&lt;&gt;"),COUNTIFS('Item setup'!$A$8:$A$47,B235,'Item setup'!$L$8:$L$47,"&lt;&gt;")))=0,"n.a.",E235*IF(D235="Routine",INDEX('Item setup'!$J$8:$J$47,MATCH(B235,'Item setup'!$A$8:$A$47,0)),IF(D235="QC",INDEX('Item setup'!$K$8:$K$47,MATCH(B235,'Item setup'!$A$8:$A$47,0)),INDEX('Item setup'!$L$8:$L$47,MATCH(B235,'Item setup'!$A$8:$A$47,0)))))),""))</x:f>
      </x:c>
      <x:c r="M235" s="15" t="str">
        <x:f>IF(AND(ISNUMBER(F235),ISNUMBER(L235)),F235-L235,"")</x:f>
      </x:c>
      <x:c r="N235" s="15" t="str">
        <x:f>IF(COUNTA(A235:G235)=0,"",IF(OR(A235="",B235="",C235="",D235="",NOT(ISNUMBER(F235))),"Complete entry",IF(OR(NOT(ISNUMBER(A235)),NOT(ISNUMBER(F235)),F235&lt;0),"Invalid date/quantity",IF(COUNTIFS('Item setup'!$A$8:$A$47,B235)&lt;&gt;1,"Check item ID",IF(COUNTIFS('Lot register'!$A$8:$A$107,B235,'Lot register'!$B$8:$B$107,C235)&lt;&gt;1,"Check lot ID",IF(OR(D235="Routine",D235="QC",D235="Repeat"),IF(OR(NOT(ISNUMBER(E235)),E235&lt;0),"Enter work count",IF(NOT(ISNUMBER(J235)),"Enter pack details","Recorded")),IF(NOT(ISNUMBER(J235)),"Enter pack details","Recorded")))))))</x:f>
      </x:c>
      <x:c r="O235" s="15" t="str">
        <x:f>IF(B235="","",IF(COUNTIFS('Item setup'!$A$8:$A$47,B235)&lt;&gt;1,"n.a.",INDEX('Item setup'!$F$8:$F$47,MATCH(B235,'Item setup'!$A$8:$A$47,0))))</x:f>
      </x:c>
    </x:row>
    <x:row r="236" ht="24" customHeight="1">
      <x:c r="A236" s="7"/>
      <x:c r="B236" s="5"/>
      <x:c r="C236" s="5"/>
      <x:c r="D236" s="5"/>
      <x:c r="E236" s="16"/>
      <x:c r="F236" s="16"/>
      <x:c r="G236" s="5"/>
      <x:c r="H236" s="15" t="str">
        <x:f>IF(B236="","",IF(COUNTIFS('Item setup'!$A$8:$A$47,B236)&lt;&gt;1,"n.a.",INDEX('Item setup'!$B$8:$B$47,MATCH(B236,'Item setup'!$A$8:$A$47,0))))</x:f>
      </x:c>
      <x:c r="I236" s="15" t="str">
        <x:f>IF(B236="","",IF(COUNTIFS('Item setup'!$A$8:$A$47,B236)&lt;&gt;1,"n.a.",INDEX('Item setup'!$E$8:$E$47,MATCH(B236,'Item setup'!$A$8:$A$47,0))))</x:f>
      </x:c>
      <x:c r="J236" s="17" t="str">
        <x:f>IF(B236="","",IF(COUNTIFS('Item setup'!$A$8:$A$47,B236)&lt;&gt;1,"n.a.",INDEX('Item setup'!$I$8:$I$47,MATCH(B236,'Item setup'!$A$8:$A$47,0))))</x:f>
      </x:c>
      <x:c r="K236" s="17" t="str">
        <x:f>IF(OR(A236="",B236="",NOT(ISNUMBER(F236))),"",IF(ISNUMBER(J236),F236*J236,"n.a."))</x:f>
      </x:c>
      <x:c r="L236" s="15" t="str">
        <x:f>IF(OR(B236="",NOT(ISNUMBER(E236))),"",IF(OR(D236="Routine",D236="QC",D236="Repeat"),IF(COUNTIFS('Item setup'!$A$8:$A$47,B236)&lt;&gt;1,"n.a.",IF(IF(D236="Routine",COUNTIFS('Item setup'!$A$8:$A$47,B236,'Item setup'!$J$8:$J$47,"&lt;&gt;"),IF(D236="QC",COUNTIFS('Item setup'!$A$8:$A$47,B236,'Item setup'!$K$8:$K$47,"&lt;&gt;"),COUNTIFS('Item setup'!$A$8:$A$47,B236,'Item setup'!$L$8:$L$47,"&lt;&gt;")))=0,"n.a.",E236*IF(D236="Routine",INDEX('Item setup'!$J$8:$J$47,MATCH(B236,'Item setup'!$A$8:$A$47,0)),IF(D236="QC",INDEX('Item setup'!$K$8:$K$47,MATCH(B236,'Item setup'!$A$8:$A$47,0)),INDEX('Item setup'!$L$8:$L$47,MATCH(B236,'Item setup'!$A$8:$A$47,0)))))),""))</x:f>
      </x:c>
      <x:c r="M236" s="15" t="str">
        <x:f>IF(AND(ISNUMBER(F236),ISNUMBER(L236)),F236-L236,"")</x:f>
      </x:c>
      <x:c r="N236" s="15" t="str">
        <x:f>IF(COUNTA(A236:G236)=0,"",IF(OR(A236="",B236="",C236="",D236="",NOT(ISNUMBER(F236))),"Complete entry",IF(OR(NOT(ISNUMBER(A236)),NOT(ISNUMBER(F236)),F236&lt;0),"Invalid date/quantity",IF(COUNTIFS('Item setup'!$A$8:$A$47,B236)&lt;&gt;1,"Check item ID",IF(COUNTIFS('Lot register'!$A$8:$A$107,B236,'Lot register'!$B$8:$B$107,C236)&lt;&gt;1,"Check lot ID",IF(OR(D236="Routine",D236="QC",D236="Repeat"),IF(OR(NOT(ISNUMBER(E236)),E236&lt;0),"Enter work count",IF(NOT(ISNUMBER(J236)),"Enter pack details","Recorded")),IF(NOT(ISNUMBER(J236)),"Enter pack details","Recorded")))))))</x:f>
      </x:c>
      <x:c r="O236" s="15" t="str">
        <x:f>IF(B236="","",IF(COUNTIFS('Item setup'!$A$8:$A$47,B236)&lt;&gt;1,"n.a.",INDEX('Item setup'!$F$8:$F$47,MATCH(B236,'Item setup'!$A$8:$A$47,0))))</x:f>
      </x:c>
    </x:row>
    <x:row r="237" ht="24" customHeight="1">
      <x:c r="A237" s="7"/>
      <x:c r="B237" s="5"/>
      <x:c r="C237" s="5"/>
      <x:c r="D237" s="5"/>
      <x:c r="E237" s="16"/>
      <x:c r="F237" s="16"/>
      <x:c r="G237" s="5"/>
      <x:c r="H237" s="15" t="str">
        <x:f>IF(B237="","",IF(COUNTIFS('Item setup'!$A$8:$A$47,B237)&lt;&gt;1,"n.a.",INDEX('Item setup'!$B$8:$B$47,MATCH(B237,'Item setup'!$A$8:$A$47,0))))</x:f>
      </x:c>
      <x:c r="I237" s="15" t="str">
        <x:f>IF(B237="","",IF(COUNTIFS('Item setup'!$A$8:$A$47,B237)&lt;&gt;1,"n.a.",INDEX('Item setup'!$E$8:$E$47,MATCH(B237,'Item setup'!$A$8:$A$47,0))))</x:f>
      </x:c>
      <x:c r="J237" s="17" t="str">
        <x:f>IF(B237="","",IF(COUNTIFS('Item setup'!$A$8:$A$47,B237)&lt;&gt;1,"n.a.",INDEX('Item setup'!$I$8:$I$47,MATCH(B237,'Item setup'!$A$8:$A$47,0))))</x:f>
      </x:c>
      <x:c r="K237" s="17" t="str">
        <x:f>IF(OR(A237="",B237="",NOT(ISNUMBER(F237))),"",IF(ISNUMBER(J237),F237*J237,"n.a."))</x:f>
      </x:c>
      <x:c r="L237" s="15" t="str">
        <x:f>IF(OR(B237="",NOT(ISNUMBER(E237))),"",IF(OR(D237="Routine",D237="QC",D237="Repeat"),IF(COUNTIFS('Item setup'!$A$8:$A$47,B237)&lt;&gt;1,"n.a.",IF(IF(D237="Routine",COUNTIFS('Item setup'!$A$8:$A$47,B237,'Item setup'!$J$8:$J$47,"&lt;&gt;"),IF(D237="QC",COUNTIFS('Item setup'!$A$8:$A$47,B237,'Item setup'!$K$8:$K$47,"&lt;&gt;"),COUNTIFS('Item setup'!$A$8:$A$47,B237,'Item setup'!$L$8:$L$47,"&lt;&gt;")))=0,"n.a.",E237*IF(D237="Routine",INDEX('Item setup'!$J$8:$J$47,MATCH(B237,'Item setup'!$A$8:$A$47,0)),IF(D237="QC",INDEX('Item setup'!$K$8:$K$47,MATCH(B237,'Item setup'!$A$8:$A$47,0)),INDEX('Item setup'!$L$8:$L$47,MATCH(B237,'Item setup'!$A$8:$A$47,0)))))),""))</x:f>
      </x:c>
      <x:c r="M237" s="15" t="str">
        <x:f>IF(AND(ISNUMBER(F237),ISNUMBER(L237)),F237-L237,"")</x:f>
      </x:c>
      <x:c r="N237" s="15" t="str">
        <x:f>IF(COUNTA(A237:G237)=0,"",IF(OR(A237="",B237="",C237="",D237="",NOT(ISNUMBER(F237))),"Complete entry",IF(OR(NOT(ISNUMBER(A237)),NOT(ISNUMBER(F237)),F237&lt;0),"Invalid date/quantity",IF(COUNTIFS('Item setup'!$A$8:$A$47,B237)&lt;&gt;1,"Check item ID",IF(COUNTIFS('Lot register'!$A$8:$A$107,B237,'Lot register'!$B$8:$B$107,C237)&lt;&gt;1,"Check lot ID",IF(OR(D237="Routine",D237="QC",D237="Repeat"),IF(OR(NOT(ISNUMBER(E237)),E237&lt;0),"Enter work count",IF(NOT(ISNUMBER(J237)),"Enter pack details","Recorded")),IF(NOT(ISNUMBER(J237)),"Enter pack details","Recorded")))))))</x:f>
      </x:c>
      <x:c r="O237" s="15" t="str">
        <x:f>IF(B237="","",IF(COUNTIFS('Item setup'!$A$8:$A$47,B237)&lt;&gt;1,"n.a.",INDEX('Item setup'!$F$8:$F$47,MATCH(B237,'Item setup'!$A$8:$A$47,0))))</x:f>
      </x:c>
    </x:row>
    <x:row r="238" ht="24" customHeight="1">
      <x:c r="A238" s="7"/>
      <x:c r="B238" s="5"/>
      <x:c r="C238" s="5"/>
      <x:c r="D238" s="5"/>
      <x:c r="E238" s="16"/>
      <x:c r="F238" s="16"/>
      <x:c r="G238" s="5"/>
      <x:c r="H238" s="15" t="str">
        <x:f>IF(B238="","",IF(COUNTIFS('Item setup'!$A$8:$A$47,B238)&lt;&gt;1,"n.a.",INDEX('Item setup'!$B$8:$B$47,MATCH(B238,'Item setup'!$A$8:$A$47,0))))</x:f>
      </x:c>
      <x:c r="I238" s="15" t="str">
        <x:f>IF(B238="","",IF(COUNTIFS('Item setup'!$A$8:$A$47,B238)&lt;&gt;1,"n.a.",INDEX('Item setup'!$E$8:$E$47,MATCH(B238,'Item setup'!$A$8:$A$47,0))))</x:f>
      </x:c>
      <x:c r="J238" s="17" t="str">
        <x:f>IF(B238="","",IF(COUNTIFS('Item setup'!$A$8:$A$47,B238)&lt;&gt;1,"n.a.",INDEX('Item setup'!$I$8:$I$47,MATCH(B238,'Item setup'!$A$8:$A$47,0))))</x:f>
      </x:c>
      <x:c r="K238" s="17" t="str">
        <x:f>IF(OR(A238="",B238="",NOT(ISNUMBER(F238))),"",IF(ISNUMBER(J238),F238*J238,"n.a."))</x:f>
      </x:c>
      <x:c r="L238" s="15" t="str">
        <x:f>IF(OR(B238="",NOT(ISNUMBER(E238))),"",IF(OR(D238="Routine",D238="QC",D238="Repeat"),IF(COUNTIFS('Item setup'!$A$8:$A$47,B238)&lt;&gt;1,"n.a.",IF(IF(D238="Routine",COUNTIFS('Item setup'!$A$8:$A$47,B238,'Item setup'!$J$8:$J$47,"&lt;&gt;"),IF(D238="QC",COUNTIFS('Item setup'!$A$8:$A$47,B238,'Item setup'!$K$8:$K$47,"&lt;&gt;"),COUNTIFS('Item setup'!$A$8:$A$47,B238,'Item setup'!$L$8:$L$47,"&lt;&gt;")))=0,"n.a.",E238*IF(D238="Routine",INDEX('Item setup'!$J$8:$J$47,MATCH(B238,'Item setup'!$A$8:$A$47,0)),IF(D238="QC",INDEX('Item setup'!$K$8:$K$47,MATCH(B238,'Item setup'!$A$8:$A$47,0)),INDEX('Item setup'!$L$8:$L$47,MATCH(B238,'Item setup'!$A$8:$A$47,0)))))),""))</x:f>
      </x:c>
      <x:c r="M238" s="15" t="str">
        <x:f>IF(AND(ISNUMBER(F238),ISNUMBER(L238)),F238-L238,"")</x:f>
      </x:c>
      <x:c r="N238" s="15" t="str">
        <x:f>IF(COUNTA(A238:G238)=0,"",IF(OR(A238="",B238="",C238="",D238="",NOT(ISNUMBER(F238))),"Complete entry",IF(OR(NOT(ISNUMBER(A238)),NOT(ISNUMBER(F238)),F238&lt;0),"Invalid date/quantity",IF(COUNTIFS('Item setup'!$A$8:$A$47,B238)&lt;&gt;1,"Check item ID",IF(COUNTIFS('Lot register'!$A$8:$A$107,B238,'Lot register'!$B$8:$B$107,C238)&lt;&gt;1,"Check lot ID",IF(OR(D238="Routine",D238="QC",D238="Repeat"),IF(OR(NOT(ISNUMBER(E238)),E238&lt;0),"Enter work count",IF(NOT(ISNUMBER(J238)),"Enter pack details","Recorded")),IF(NOT(ISNUMBER(J238)),"Enter pack details","Recorded")))))))</x:f>
      </x:c>
      <x:c r="O238" s="15" t="str">
        <x:f>IF(B238="","",IF(COUNTIFS('Item setup'!$A$8:$A$47,B238)&lt;&gt;1,"n.a.",INDEX('Item setup'!$F$8:$F$47,MATCH(B238,'Item setup'!$A$8:$A$47,0))))</x:f>
      </x:c>
    </x:row>
    <x:row r="239" ht="24" customHeight="1">
      <x:c r="A239" s="7"/>
      <x:c r="B239" s="5"/>
      <x:c r="C239" s="5"/>
      <x:c r="D239" s="5"/>
      <x:c r="E239" s="16"/>
      <x:c r="F239" s="16"/>
      <x:c r="G239" s="5"/>
      <x:c r="H239" s="15" t="str">
        <x:f>IF(B239="","",IF(COUNTIFS('Item setup'!$A$8:$A$47,B239)&lt;&gt;1,"n.a.",INDEX('Item setup'!$B$8:$B$47,MATCH(B239,'Item setup'!$A$8:$A$47,0))))</x:f>
      </x:c>
      <x:c r="I239" s="15" t="str">
        <x:f>IF(B239="","",IF(COUNTIFS('Item setup'!$A$8:$A$47,B239)&lt;&gt;1,"n.a.",INDEX('Item setup'!$E$8:$E$47,MATCH(B239,'Item setup'!$A$8:$A$47,0))))</x:f>
      </x:c>
      <x:c r="J239" s="17" t="str">
        <x:f>IF(B239="","",IF(COUNTIFS('Item setup'!$A$8:$A$47,B239)&lt;&gt;1,"n.a.",INDEX('Item setup'!$I$8:$I$47,MATCH(B239,'Item setup'!$A$8:$A$47,0))))</x:f>
      </x:c>
      <x:c r="K239" s="17" t="str">
        <x:f>IF(OR(A239="",B239="",NOT(ISNUMBER(F239))),"",IF(ISNUMBER(J239),F239*J239,"n.a."))</x:f>
      </x:c>
      <x:c r="L239" s="15" t="str">
        <x:f>IF(OR(B239="",NOT(ISNUMBER(E239))),"",IF(OR(D239="Routine",D239="QC",D239="Repeat"),IF(COUNTIFS('Item setup'!$A$8:$A$47,B239)&lt;&gt;1,"n.a.",IF(IF(D239="Routine",COUNTIFS('Item setup'!$A$8:$A$47,B239,'Item setup'!$J$8:$J$47,"&lt;&gt;"),IF(D239="QC",COUNTIFS('Item setup'!$A$8:$A$47,B239,'Item setup'!$K$8:$K$47,"&lt;&gt;"),COUNTIFS('Item setup'!$A$8:$A$47,B239,'Item setup'!$L$8:$L$47,"&lt;&gt;")))=0,"n.a.",E239*IF(D239="Routine",INDEX('Item setup'!$J$8:$J$47,MATCH(B239,'Item setup'!$A$8:$A$47,0)),IF(D239="QC",INDEX('Item setup'!$K$8:$K$47,MATCH(B239,'Item setup'!$A$8:$A$47,0)),INDEX('Item setup'!$L$8:$L$47,MATCH(B239,'Item setup'!$A$8:$A$47,0)))))),""))</x:f>
      </x:c>
      <x:c r="M239" s="15" t="str">
        <x:f>IF(AND(ISNUMBER(F239),ISNUMBER(L239)),F239-L239,"")</x:f>
      </x:c>
      <x:c r="N239" s="15" t="str">
        <x:f>IF(COUNTA(A239:G239)=0,"",IF(OR(A239="",B239="",C239="",D239="",NOT(ISNUMBER(F239))),"Complete entry",IF(OR(NOT(ISNUMBER(A239)),NOT(ISNUMBER(F239)),F239&lt;0),"Invalid date/quantity",IF(COUNTIFS('Item setup'!$A$8:$A$47,B239)&lt;&gt;1,"Check item ID",IF(COUNTIFS('Lot register'!$A$8:$A$107,B239,'Lot register'!$B$8:$B$107,C239)&lt;&gt;1,"Check lot ID",IF(OR(D239="Routine",D239="QC",D239="Repeat"),IF(OR(NOT(ISNUMBER(E239)),E239&lt;0),"Enter work count",IF(NOT(ISNUMBER(J239)),"Enter pack details","Recorded")),IF(NOT(ISNUMBER(J239)),"Enter pack details","Recorded")))))))</x:f>
      </x:c>
      <x:c r="O239" s="15" t="str">
        <x:f>IF(B239="","",IF(COUNTIFS('Item setup'!$A$8:$A$47,B239)&lt;&gt;1,"n.a.",INDEX('Item setup'!$F$8:$F$47,MATCH(B239,'Item setup'!$A$8:$A$47,0))))</x:f>
      </x:c>
    </x:row>
    <x:row r="240" ht="24" customHeight="1">
      <x:c r="A240" s="7"/>
      <x:c r="B240" s="5"/>
      <x:c r="C240" s="5"/>
      <x:c r="D240" s="5"/>
      <x:c r="E240" s="16"/>
      <x:c r="F240" s="16"/>
      <x:c r="G240" s="5"/>
      <x:c r="H240" s="15" t="str">
        <x:f>IF(B240="","",IF(COUNTIFS('Item setup'!$A$8:$A$47,B240)&lt;&gt;1,"n.a.",INDEX('Item setup'!$B$8:$B$47,MATCH(B240,'Item setup'!$A$8:$A$47,0))))</x:f>
      </x:c>
      <x:c r="I240" s="15" t="str">
        <x:f>IF(B240="","",IF(COUNTIFS('Item setup'!$A$8:$A$47,B240)&lt;&gt;1,"n.a.",INDEX('Item setup'!$E$8:$E$47,MATCH(B240,'Item setup'!$A$8:$A$47,0))))</x:f>
      </x:c>
      <x:c r="J240" s="17" t="str">
        <x:f>IF(B240="","",IF(COUNTIFS('Item setup'!$A$8:$A$47,B240)&lt;&gt;1,"n.a.",INDEX('Item setup'!$I$8:$I$47,MATCH(B240,'Item setup'!$A$8:$A$47,0))))</x:f>
      </x:c>
      <x:c r="K240" s="17" t="str">
        <x:f>IF(OR(A240="",B240="",NOT(ISNUMBER(F240))),"",IF(ISNUMBER(J240),F240*J240,"n.a."))</x:f>
      </x:c>
      <x:c r="L240" s="15" t="str">
        <x:f>IF(OR(B240="",NOT(ISNUMBER(E240))),"",IF(OR(D240="Routine",D240="QC",D240="Repeat"),IF(COUNTIFS('Item setup'!$A$8:$A$47,B240)&lt;&gt;1,"n.a.",IF(IF(D240="Routine",COUNTIFS('Item setup'!$A$8:$A$47,B240,'Item setup'!$J$8:$J$47,"&lt;&gt;"),IF(D240="QC",COUNTIFS('Item setup'!$A$8:$A$47,B240,'Item setup'!$K$8:$K$47,"&lt;&gt;"),COUNTIFS('Item setup'!$A$8:$A$47,B240,'Item setup'!$L$8:$L$47,"&lt;&gt;")))=0,"n.a.",E240*IF(D240="Routine",INDEX('Item setup'!$J$8:$J$47,MATCH(B240,'Item setup'!$A$8:$A$47,0)),IF(D240="QC",INDEX('Item setup'!$K$8:$K$47,MATCH(B240,'Item setup'!$A$8:$A$47,0)),INDEX('Item setup'!$L$8:$L$47,MATCH(B240,'Item setup'!$A$8:$A$47,0)))))),""))</x:f>
      </x:c>
      <x:c r="M240" s="15" t="str">
        <x:f>IF(AND(ISNUMBER(F240),ISNUMBER(L240)),F240-L240,"")</x:f>
      </x:c>
      <x:c r="N240" s="15" t="str">
        <x:f>IF(COUNTA(A240:G240)=0,"",IF(OR(A240="",B240="",C240="",D240="",NOT(ISNUMBER(F240))),"Complete entry",IF(OR(NOT(ISNUMBER(A240)),NOT(ISNUMBER(F240)),F240&lt;0),"Invalid date/quantity",IF(COUNTIFS('Item setup'!$A$8:$A$47,B240)&lt;&gt;1,"Check item ID",IF(COUNTIFS('Lot register'!$A$8:$A$107,B240,'Lot register'!$B$8:$B$107,C240)&lt;&gt;1,"Check lot ID",IF(OR(D240="Routine",D240="QC",D240="Repeat"),IF(OR(NOT(ISNUMBER(E240)),E240&lt;0),"Enter work count",IF(NOT(ISNUMBER(J240)),"Enter pack details","Recorded")),IF(NOT(ISNUMBER(J240)),"Enter pack details","Recorded")))))))</x:f>
      </x:c>
      <x:c r="O240" s="15" t="str">
        <x:f>IF(B240="","",IF(COUNTIFS('Item setup'!$A$8:$A$47,B240)&lt;&gt;1,"n.a.",INDEX('Item setup'!$F$8:$F$47,MATCH(B240,'Item setup'!$A$8:$A$47,0))))</x:f>
      </x:c>
    </x:row>
    <x:row r="241" ht="24" customHeight="1">
      <x:c r="A241" s="7"/>
      <x:c r="B241" s="5"/>
      <x:c r="C241" s="5"/>
      <x:c r="D241" s="5"/>
      <x:c r="E241" s="16"/>
      <x:c r="F241" s="16"/>
      <x:c r="G241" s="5"/>
      <x:c r="H241" s="15" t="str">
        <x:f>IF(B241="","",IF(COUNTIFS('Item setup'!$A$8:$A$47,B241)&lt;&gt;1,"n.a.",INDEX('Item setup'!$B$8:$B$47,MATCH(B241,'Item setup'!$A$8:$A$47,0))))</x:f>
      </x:c>
      <x:c r="I241" s="15" t="str">
        <x:f>IF(B241="","",IF(COUNTIFS('Item setup'!$A$8:$A$47,B241)&lt;&gt;1,"n.a.",INDEX('Item setup'!$E$8:$E$47,MATCH(B241,'Item setup'!$A$8:$A$47,0))))</x:f>
      </x:c>
      <x:c r="J241" s="17" t="str">
        <x:f>IF(B241="","",IF(COUNTIFS('Item setup'!$A$8:$A$47,B241)&lt;&gt;1,"n.a.",INDEX('Item setup'!$I$8:$I$47,MATCH(B241,'Item setup'!$A$8:$A$47,0))))</x:f>
      </x:c>
      <x:c r="K241" s="17" t="str">
        <x:f>IF(OR(A241="",B241="",NOT(ISNUMBER(F241))),"",IF(ISNUMBER(J241),F241*J241,"n.a."))</x:f>
      </x:c>
      <x:c r="L241" s="15" t="str">
        <x:f>IF(OR(B241="",NOT(ISNUMBER(E241))),"",IF(OR(D241="Routine",D241="QC",D241="Repeat"),IF(COUNTIFS('Item setup'!$A$8:$A$47,B241)&lt;&gt;1,"n.a.",IF(IF(D241="Routine",COUNTIFS('Item setup'!$A$8:$A$47,B241,'Item setup'!$J$8:$J$47,"&lt;&gt;"),IF(D241="QC",COUNTIFS('Item setup'!$A$8:$A$47,B241,'Item setup'!$K$8:$K$47,"&lt;&gt;"),COUNTIFS('Item setup'!$A$8:$A$47,B241,'Item setup'!$L$8:$L$47,"&lt;&gt;")))=0,"n.a.",E241*IF(D241="Routine",INDEX('Item setup'!$J$8:$J$47,MATCH(B241,'Item setup'!$A$8:$A$47,0)),IF(D241="QC",INDEX('Item setup'!$K$8:$K$47,MATCH(B241,'Item setup'!$A$8:$A$47,0)),INDEX('Item setup'!$L$8:$L$47,MATCH(B241,'Item setup'!$A$8:$A$47,0)))))),""))</x:f>
      </x:c>
      <x:c r="M241" s="15" t="str">
        <x:f>IF(AND(ISNUMBER(F241),ISNUMBER(L241)),F241-L241,"")</x:f>
      </x:c>
      <x:c r="N241" s="15" t="str">
        <x:f>IF(COUNTA(A241:G241)=0,"",IF(OR(A241="",B241="",C241="",D241="",NOT(ISNUMBER(F241))),"Complete entry",IF(OR(NOT(ISNUMBER(A241)),NOT(ISNUMBER(F241)),F241&lt;0),"Invalid date/quantity",IF(COUNTIFS('Item setup'!$A$8:$A$47,B241)&lt;&gt;1,"Check item ID",IF(COUNTIFS('Lot register'!$A$8:$A$107,B241,'Lot register'!$B$8:$B$107,C241)&lt;&gt;1,"Check lot ID",IF(OR(D241="Routine",D241="QC",D241="Repeat"),IF(OR(NOT(ISNUMBER(E241)),E241&lt;0),"Enter work count",IF(NOT(ISNUMBER(J241)),"Enter pack details","Recorded")),IF(NOT(ISNUMBER(J241)),"Enter pack details","Recorded")))))))</x:f>
      </x:c>
      <x:c r="O241" s="15" t="str">
        <x:f>IF(B241="","",IF(COUNTIFS('Item setup'!$A$8:$A$47,B241)&lt;&gt;1,"n.a.",INDEX('Item setup'!$F$8:$F$47,MATCH(B241,'Item setup'!$A$8:$A$47,0))))</x:f>
      </x:c>
    </x:row>
    <x:row r="242" ht="24" customHeight="1">
      <x:c r="A242" s="7"/>
      <x:c r="B242" s="5"/>
      <x:c r="C242" s="5"/>
      <x:c r="D242" s="5"/>
      <x:c r="E242" s="16"/>
      <x:c r="F242" s="16"/>
      <x:c r="G242" s="5"/>
      <x:c r="H242" s="15" t="str">
        <x:f>IF(B242="","",IF(COUNTIFS('Item setup'!$A$8:$A$47,B242)&lt;&gt;1,"n.a.",INDEX('Item setup'!$B$8:$B$47,MATCH(B242,'Item setup'!$A$8:$A$47,0))))</x:f>
      </x:c>
      <x:c r="I242" s="15" t="str">
        <x:f>IF(B242="","",IF(COUNTIFS('Item setup'!$A$8:$A$47,B242)&lt;&gt;1,"n.a.",INDEX('Item setup'!$E$8:$E$47,MATCH(B242,'Item setup'!$A$8:$A$47,0))))</x:f>
      </x:c>
      <x:c r="J242" s="17" t="str">
        <x:f>IF(B242="","",IF(COUNTIFS('Item setup'!$A$8:$A$47,B242)&lt;&gt;1,"n.a.",INDEX('Item setup'!$I$8:$I$47,MATCH(B242,'Item setup'!$A$8:$A$47,0))))</x:f>
      </x:c>
      <x:c r="K242" s="17" t="str">
        <x:f>IF(OR(A242="",B242="",NOT(ISNUMBER(F242))),"",IF(ISNUMBER(J242),F242*J242,"n.a."))</x:f>
      </x:c>
      <x:c r="L242" s="15" t="str">
        <x:f>IF(OR(B242="",NOT(ISNUMBER(E242))),"",IF(OR(D242="Routine",D242="QC",D242="Repeat"),IF(COUNTIFS('Item setup'!$A$8:$A$47,B242)&lt;&gt;1,"n.a.",IF(IF(D242="Routine",COUNTIFS('Item setup'!$A$8:$A$47,B242,'Item setup'!$J$8:$J$47,"&lt;&gt;"),IF(D242="QC",COUNTIFS('Item setup'!$A$8:$A$47,B242,'Item setup'!$K$8:$K$47,"&lt;&gt;"),COUNTIFS('Item setup'!$A$8:$A$47,B242,'Item setup'!$L$8:$L$47,"&lt;&gt;")))=0,"n.a.",E242*IF(D242="Routine",INDEX('Item setup'!$J$8:$J$47,MATCH(B242,'Item setup'!$A$8:$A$47,0)),IF(D242="QC",INDEX('Item setup'!$K$8:$K$47,MATCH(B242,'Item setup'!$A$8:$A$47,0)),INDEX('Item setup'!$L$8:$L$47,MATCH(B242,'Item setup'!$A$8:$A$47,0)))))),""))</x:f>
      </x:c>
      <x:c r="M242" s="15" t="str">
        <x:f>IF(AND(ISNUMBER(F242),ISNUMBER(L242)),F242-L242,"")</x:f>
      </x:c>
      <x:c r="N242" s="15" t="str">
        <x:f>IF(COUNTA(A242:G242)=0,"",IF(OR(A242="",B242="",C242="",D242="",NOT(ISNUMBER(F242))),"Complete entry",IF(OR(NOT(ISNUMBER(A242)),NOT(ISNUMBER(F242)),F242&lt;0),"Invalid date/quantity",IF(COUNTIFS('Item setup'!$A$8:$A$47,B242)&lt;&gt;1,"Check item ID",IF(COUNTIFS('Lot register'!$A$8:$A$107,B242,'Lot register'!$B$8:$B$107,C242)&lt;&gt;1,"Check lot ID",IF(OR(D242="Routine",D242="QC",D242="Repeat"),IF(OR(NOT(ISNUMBER(E242)),E242&lt;0),"Enter work count",IF(NOT(ISNUMBER(J242)),"Enter pack details","Recorded")),IF(NOT(ISNUMBER(J242)),"Enter pack details","Recorded")))))))</x:f>
      </x:c>
      <x:c r="O242" s="15" t="str">
        <x:f>IF(B242="","",IF(COUNTIFS('Item setup'!$A$8:$A$47,B242)&lt;&gt;1,"n.a.",INDEX('Item setup'!$F$8:$F$47,MATCH(B242,'Item setup'!$A$8:$A$47,0))))</x:f>
      </x:c>
    </x:row>
    <x:row r="243" ht="24" customHeight="1">
      <x:c r="A243" s="7"/>
      <x:c r="B243" s="5"/>
      <x:c r="C243" s="5"/>
      <x:c r="D243" s="5"/>
      <x:c r="E243" s="16"/>
      <x:c r="F243" s="16"/>
      <x:c r="G243" s="5"/>
      <x:c r="H243" s="15" t="str">
        <x:f>IF(B243="","",IF(COUNTIFS('Item setup'!$A$8:$A$47,B243)&lt;&gt;1,"n.a.",INDEX('Item setup'!$B$8:$B$47,MATCH(B243,'Item setup'!$A$8:$A$47,0))))</x:f>
      </x:c>
      <x:c r="I243" s="15" t="str">
        <x:f>IF(B243="","",IF(COUNTIFS('Item setup'!$A$8:$A$47,B243)&lt;&gt;1,"n.a.",INDEX('Item setup'!$E$8:$E$47,MATCH(B243,'Item setup'!$A$8:$A$47,0))))</x:f>
      </x:c>
      <x:c r="J243" s="17" t="str">
        <x:f>IF(B243="","",IF(COUNTIFS('Item setup'!$A$8:$A$47,B243)&lt;&gt;1,"n.a.",INDEX('Item setup'!$I$8:$I$47,MATCH(B243,'Item setup'!$A$8:$A$47,0))))</x:f>
      </x:c>
      <x:c r="K243" s="17" t="str">
        <x:f>IF(OR(A243="",B243="",NOT(ISNUMBER(F243))),"",IF(ISNUMBER(J243),F243*J243,"n.a."))</x:f>
      </x:c>
      <x:c r="L243" s="15" t="str">
        <x:f>IF(OR(B243="",NOT(ISNUMBER(E243))),"",IF(OR(D243="Routine",D243="QC",D243="Repeat"),IF(COUNTIFS('Item setup'!$A$8:$A$47,B243)&lt;&gt;1,"n.a.",IF(IF(D243="Routine",COUNTIFS('Item setup'!$A$8:$A$47,B243,'Item setup'!$J$8:$J$47,"&lt;&gt;"),IF(D243="QC",COUNTIFS('Item setup'!$A$8:$A$47,B243,'Item setup'!$K$8:$K$47,"&lt;&gt;"),COUNTIFS('Item setup'!$A$8:$A$47,B243,'Item setup'!$L$8:$L$47,"&lt;&gt;")))=0,"n.a.",E243*IF(D243="Routine",INDEX('Item setup'!$J$8:$J$47,MATCH(B243,'Item setup'!$A$8:$A$47,0)),IF(D243="QC",INDEX('Item setup'!$K$8:$K$47,MATCH(B243,'Item setup'!$A$8:$A$47,0)),INDEX('Item setup'!$L$8:$L$47,MATCH(B243,'Item setup'!$A$8:$A$47,0)))))),""))</x:f>
      </x:c>
      <x:c r="M243" s="15" t="str">
        <x:f>IF(AND(ISNUMBER(F243),ISNUMBER(L243)),F243-L243,"")</x:f>
      </x:c>
      <x:c r="N243" s="15" t="str">
        <x:f>IF(COUNTA(A243:G243)=0,"",IF(OR(A243="",B243="",C243="",D243="",NOT(ISNUMBER(F243))),"Complete entry",IF(OR(NOT(ISNUMBER(A243)),NOT(ISNUMBER(F243)),F243&lt;0),"Invalid date/quantity",IF(COUNTIFS('Item setup'!$A$8:$A$47,B243)&lt;&gt;1,"Check item ID",IF(COUNTIFS('Lot register'!$A$8:$A$107,B243,'Lot register'!$B$8:$B$107,C243)&lt;&gt;1,"Check lot ID",IF(OR(D243="Routine",D243="QC",D243="Repeat"),IF(OR(NOT(ISNUMBER(E243)),E243&lt;0),"Enter work count",IF(NOT(ISNUMBER(J243)),"Enter pack details","Recorded")),IF(NOT(ISNUMBER(J243)),"Enter pack details","Recorded")))))))</x:f>
      </x:c>
      <x:c r="O243" s="15" t="str">
        <x:f>IF(B243="","",IF(COUNTIFS('Item setup'!$A$8:$A$47,B243)&lt;&gt;1,"n.a.",INDEX('Item setup'!$F$8:$F$47,MATCH(B243,'Item setup'!$A$8:$A$47,0))))</x:f>
      </x:c>
    </x:row>
    <x:row r="244" ht="24" customHeight="1">
      <x:c r="A244" s="7"/>
      <x:c r="B244" s="5"/>
      <x:c r="C244" s="5"/>
      <x:c r="D244" s="5"/>
      <x:c r="E244" s="16"/>
      <x:c r="F244" s="16"/>
      <x:c r="G244" s="5"/>
      <x:c r="H244" s="15" t="str">
        <x:f>IF(B244="","",IF(COUNTIFS('Item setup'!$A$8:$A$47,B244)&lt;&gt;1,"n.a.",INDEX('Item setup'!$B$8:$B$47,MATCH(B244,'Item setup'!$A$8:$A$47,0))))</x:f>
      </x:c>
      <x:c r="I244" s="15" t="str">
        <x:f>IF(B244="","",IF(COUNTIFS('Item setup'!$A$8:$A$47,B244)&lt;&gt;1,"n.a.",INDEX('Item setup'!$E$8:$E$47,MATCH(B244,'Item setup'!$A$8:$A$47,0))))</x:f>
      </x:c>
      <x:c r="J244" s="17" t="str">
        <x:f>IF(B244="","",IF(COUNTIFS('Item setup'!$A$8:$A$47,B244)&lt;&gt;1,"n.a.",INDEX('Item setup'!$I$8:$I$47,MATCH(B244,'Item setup'!$A$8:$A$47,0))))</x:f>
      </x:c>
      <x:c r="K244" s="17" t="str">
        <x:f>IF(OR(A244="",B244="",NOT(ISNUMBER(F244))),"",IF(ISNUMBER(J244),F244*J244,"n.a."))</x:f>
      </x:c>
      <x:c r="L244" s="15" t="str">
        <x:f>IF(OR(B244="",NOT(ISNUMBER(E244))),"",IF(OR(D244="Routine",D244="QC",D244="Repeat"),IF(COUNTIFS('Item setup'!$A$8:$A$47,B244)&lt;&gt;1,"n.a.",IF(IF(D244="Routine",COUNTIFS('Item setup'!$A$8:$A$47,B244,'Item setup'!$J$8:$J$47,"&lt;&gt;"),IF(D244="QC",COUNTIFS('Item setup'!$A$8:$A$47,B244,'Item setup'!$K$8:$K$47,"&lt;&gt;"),COUNTIFS('Item setup'!$A$8:$A$47,B244,'Item setup'!$L$8:$L$47,"&lt;&gt;")))=0,"n.a.",E244*IF(D244="Routine",INDEX('Item setup'!$J$8:$J$47,MATCH(B244,'Item setup'!$A$8:$A$47,0)),IF(D244="QC",INDEX('Item setup'!$K$8:$K$47,MATCH(B244,'Item setup'!$A$8:$A$47,0)),INDEX('Item setup'!$L$8:$L$47,MATCH(B244,'Item setup'!$A$8:$A$47,0)))))),""))</x:f>
      </x:c>
      <x:c r="M244" s="15" t="str">
        <x:f>IF(AND(ISNUMBER(F244),ISNUMBER(L244)),F244-L244,"")</x:f>
      </x:c>
      <x:c r="N244" s="15" t="str">
        <x:f>IF(COUNTA(A244:G244)=0,"",IF(OR(A244="",B244="",C244="",D244="",NOT(ISNUMBER(F244))),"Complete entry",IF(OR(NOT(ISNUMBER(A244)),NOT(ISNUMBER(F244)),F244&lt;0),"Invalid date/quantity",IF(COUNTIFS('Item setup'!$A$8:$A$47,B244)&lt;&gt;1,"Check item ID",IF(COUNTIFS('Lot register'!$A$8:$A$107,B244,'Lot register'!$B$8:$B$107,C244)&lt;&gt;1,"Check lot ID",IF(OR(D244="Routine",D244="QC",D244="Repeat"),IF(OR(NOT(ISNUMBER(E244)),E244&lt;0),"Enter work count",IF(NOT(ISNUMBER(J244)),"Enter pack details","Recorded")),IF(NOT(ISNUMBER(J244)),"Enter pack details","Recorded")))))))</x:f>
      </x:c>
      <x:c r="O244" s="15" t="str">
        <x:f>IF(B244="","",IF(COUNTIFS('Item setup'!$A$8:$A$47,B244)&lt;&gt;1,"n.a.",INDEX('Item setup'!$F$8:$F$47,MATCH(B244,'Item setup'!$A$8:$A$47,0))))</x:f>
      </x:c>
    </x:row>
    <x:row r="245" ht="24" customHeight="1">
      <x:c r="A245" s="7"/>
      <x:c r="B245" s="5"/>
      <x:c r="C245" s="5"/>
      <x:c r="D245" s="5"/>
      <x:c r="E245" s="16"/>
      <x:c r="F245" s="16"/>
      <x:c r="G245" s="5"/>
      <x:c r="H245" s="15" t="str">
        <x:f>IF(B245="","",IF(COUNTIFS('Item setup'!$A$8:$A$47,B245)&lt;&gt;1,"n.a.",INDEX('Item setup'!$B$8:$B$47,MATCH(B245,'Item setup'!$A$8:$A$47,0))))</x:f>
      </x:c>
      <x:c r="I245" s="15" t="str">
        <x:f>IF(B245="","",IF(COUNTIFS('Item setup'!$A$8:$A$47,B245)&lt;&gt;1,"n.a.",INDEX('Item setup'!$E$8:$E$47,MATCH(B245,'Item setup'!$A$8:$A$47,0))))</x:f>
      </x:c>
      <x:c r="J245" s="17" t="str">
        <x:f>IF(B245="","",IF(COUNTIFS('Item setup'!$A$8:$A$47,B245)&lt;&gt;1,"n.a.",INDEX('Item setup'!$I$8:$I$47,MATCH(B245,'Item setup'!$A$8:$A$47,0))))</x:f>
      </x:c>
      <x:c r="K245" s="17" t="str">
        <x:f>IF(OR(A245="",B245="",NOT(ISNUMBER(F245))),"",IF(ISNUMBER(J245),F245*J245,"n.a."))</x:f>
      </x:c>
      <x:c r="L245" s="15" t="str">
        <x:f>IF(OR(B245="",NOT(ISNUMBER(E245))),"",IF(OR(D245="Routine",D245="QC",D245="Repeat"),IF(COUNTIFS('Item setup'!$A$8:$A$47,B245)&lt;&gt;1,"n.a.",IF(IF(D245="Routine",COUNTIFS('Item setup'!$A$8:$A$47,B245,'Item setup'!$J$8:$J$47,"&lt;&gt;"),IF(D245="QC",COUNTIFS('Item setup'!$A$8:$A$47,B245,'Item setup'!$K$8:$K$47,"&lt;&gt;"),COUNTIFS('Item setup'!$A$8:$A$47,B245,'Item setup'!$L$8:$L$47,"&lt;&gt;")))=0,"n.a.",E245*IF(D245="Routine",INDEX('Item setup'!$J$8:$J$47,MATCH(B245,'Item setup'!$A$8:$A$47,0)),IF(D245="QC",INDEX('Item setup'!$K$8:$K$47,MATCH(B245,'Item setup'!$A$8:$A$47,0)),INDEX('Item setup'!$L$8:$L$47,MATCH(B245,'Item setup'!$A$8:$A$47,0)))))),""))</x:f>
      </x:c>
      <x:c r="M245" s="15" t="str">
        <x:f>IF(AND(ISNUMBER(F245),ISNUMBER(L245)),F245-L245,"")</x:f>
      </x:c>
      <x:c r="N245" s="15" t="str">
        <x:f>IF(COUNTA(A245:G245)=0,"",IF(OR(A245="",B245="",C245="",D245="",NOT(ISNUMBER(F245))),"Complete entry",IF(OR(NOT(ISNUMBER(A245)),NOT(ISNUMBER(F245)),F245&lt;0),"Invalid date/quantity",IF(COUNTIFS('Item setup'!$A$8:$A$47,B245)&lt;&gt;1,"Check item ID",IF(COUNTIFS('Lot register'!$A$8:$A$107,B245,'Lot register'!$B$8:$B$107,C245)&lt;&gt;1,"Check lot ID",IF(OR(D245="Routine",D245="QC",D245="Repeat"),IF(OR(NOT(ISNUMBER(E245)),E245&lt;0),"Enter work count",IF(NOT(ISNUMBER(J245)),"Enter pack details","Recorded")),IF(NOT(ISNUMBER(J245)),"Enter pack details","Recorded")))))))</x:f>
      </x:c>
      <x:c r="O245" s="15" t="str">
        <x:f>IF(B245="","",IF(COUNTIFS('Item setup'!$A$8:$A$47,B245)&lt;&gt;1,"n.a.",INDEX('Item setup'!$F$8:$F$47,MATCH(B245,'Item setup'!$A$8:$A$47,0))))</x:f>
      </x:c>
    </x:row>
    <x:row r="246" ht="24" customHeight="1">
      <x:c r="A246" s="7"/>
      <x:c r="B246" s="5"/>
      <x:c r="C246" s="5"/>
      <x:c r="D246" s="5"/>
      <x:c r="E246" s="16"/>
      <x:c r="F246" s="16"/>
      <x:c r="G246" s="5"/>
      <x:c r="H246" s="15" t="str">
        <x:f>IF(B246="","",IF(COUNTIFS('Item setup'!$A$8:$A$47,B246)&lt;&gt;1,"n.a.",INDEX('Item setup'!$B$8:$B$47,MATCH(B246,'Item setup'!$A$8:$A$47,0))))</x:f>
      </x:c>
      <x:c r="I246" s="15" t="str">
        <x:f>IF(B246="","",IF(COUNTIFS('Item setup'!$A$8:$A$47,B246)&lt;&gt;1,"n.a.",INDEX('Item setup'!$E$8:$E$47,MATCH(B246,'Item setup'!$A$8:$A$47,0))))</x:f>
      </x:c>
      <x:c r="J246" s="17" t="str">
        <x:f>IF(B246="","",IF(COUNTIFS('Item setup'!$A$8:$A$47,B246)&lt;&gt;1,"n.a.",INDEX('Item setup'!$I$8:$I$47,MATCH(B246,'Item setup'!$A$8:$A$47,0))))</x:f>
      </x:c>
      <x:c r="K246" s="17" t="str">
        <x:f>IF(OR(A246="",B246="",NOT(ISNUMBER(F246))),"",IF(ISNUMBER(J246),F246*J246,"n.a."))</x:f>
      </x:c>
      <x:c r="L246" s="15" t="str">
        <x:f>IF(OR(B246="",NOT(ISNUMBER(E246))),"",IF(OR(D246="Routine",D246="QC",D246="Repeat"),IF(COUNTIFS('Item setup'!$A$8:$A$47,B246)&lt;&gt;1,"n.a.",IF(IF(D246="Routine",COUNTIFS('Item setup'!$A$8:$A$47,B246,'Item setup'!$J$8:$J$47,"&lt;&gt;"),IF(D246="QC",COUNTIFS('Item setup'!$A$8:$A$47,B246,'Item setup'!$K$8:$K$47,"&lt;&gt;"),COUNTIFS('Item setup'!$A$8:$A$47,B246,'Item setup'!$L$8:$L$47,"&lt;&gt;")))=0,"n.a.",E246*IF(D246="Routine",INDEX('Item setup'!$J$8:$J$47,MATCH(B246,'Item setup'!$A$8:$A$47,0)),IF(D246="QC",INDEX('Item setup'!$K$8:$K$47,MATCH(B246,'Item setup'!$A$8:$A$47,0)),INDEX('Item setup'!$L$8:$L$47,MATCH(B246,'Item setup'!$A$8:$A$47,0)))))),""))</x:f>
      </x:c>
      <x:c r="M246" s="15" t="str">
        <x:f>IF(AND(ISNUMBER(F246),ISNUMBER(L246)),F246-L246,"")</x:f>
      </x:c>
      <x:c r="N246" s="15" t="str">
        <x:f>IF(COUNTA(A246:G246)=0,"",IF(OR(A246="",B246="",C246="",D246="",NOT(ISNUMBER(F246))),"Complete entry",IF(OR(NOT(ISNUMBER(A246)),NOT(ISNUMBER(F246)),F246&lt;0),"Invalid date/quantity",IF(COUNTIFS('Item setup'!$A$8:$A$47,B246)&lt;&gt;1,"Check item ID",IF(COUNTIFS('Lot register'!$A$8:$A$107,B246,'Lot register'!$B$8:$B$107,C246)&lt;&gt;1,"Check lot ID",IF(OR(D246="Routine",D246="QC",D246="Repeat"),IF(OR(NOT(ISNUMBER(E246)),E246&lt;0),"Enter work count",IF(NOT(ISNUMBER(J246)),"Enter pack details","Recorded")),IF(NOT(ISNUMBER(J246)),"Enter pack details","Recorded")))))))</x:f>
      </x:c>
      <x:c r="O246" s="15" t="str">
        <x:f>IF(B246="","",IF(COUNTIFS('Item setup'!$A$8:$A$47,B246)&lt;&gt;1,"n.a.",INDEX('Item setup'!$F$8:$F$47,MATCH(B246,'Item setup'!$A$8:$A$47,0))))</x:f>
      </x:c>
    </x:row>
    <x:row r="247" ht="24" customHeight="1">
      <x:c r="A247" s="7"/>
      <x:c r="B247" s="5"/>
      <x:c r="C247" s="5"/>
      <x:c r="D247" s="5"/>
      <x:c r="E247" s="16"/>
      <x:c r="F247" s="16"/>
      <x:c r="G247" s="5"/>
      <x:c r="H247" s="15" t="str">
        <x:f>IF(B247="","",IF(COUNTIFS('Item setup'!$A$8:$A$47,B247)&lt;&gt;1,"n.a.",INDEX('Item setup'!$B$8:$B$47,MATCH(B247,'Item setup'!$A$8:$A$47,0))))</x:f>
      </x:c>
      <x:c r="I247" s="15" t="str">
        <x:f>IF(B247="","",IF(COUNTIFS('Item setup'!$A$8:$A$47,B247)&lt;&gt;1,"n.a.",INDEX('Item setup'!$E$8:$E$47,MATCH(B247,'Item setup'!$A$8:$A$47,0))))</x:f>
      </x:c>
      <x:c r="J247" s="17" t="str">
        <x:f>IF(B247="","",IF(COUNTIFS('Item setup'!$A$8:$A$47,B247)&lt;&gt;1,"n.a.",INDEX('Item setup'!$I$8:$I$47,MATCH(B247,'Item setup'!$A$8:$A$47,0))))</x:f>
      </x:c>
      <x:c r="K247" s="17" t="str">
        <x:f>IF(OR(A247="",B247="",NOT(ISNUMBER(F247))),"",IF(ISNUMBER(J247),F247*J247,"n.a."))</x:f>
      </x:c>
      <x:c r="L247" s="15" t="str">
        <x:f>IF(OR(B247="",NOT(ISNUMBER(E247))),"",IF(OR(D247="Routine",D247="QC",D247="Repeat"),IF(COUNTIFS('Item setup'!$A$8:$A$47,B247)&lt;&gt;1,"n.a.",IF(IF(D247="Routine",COUNTIFS('Item setup'!$A$8:$A$47,B247,'Item setup'!$J$8:$J$47,"&lt;&gt;"),IF(D247="QC",COUNTIFS('Item setup'!$A$8:$A$47,B247,'Item setup'!$K$8:$K$47,"&lt;&gt;"),COUNTIFS('Item setup'!$A$8:$A$47,B247,'Item setup'!$L$8:$L$47,"&lt;&gt;")))=0,"n.a.",E247*IF(D247="Routine",INDEX('Item setup'!$J$8:$J$47,MATCH(B247,'Item setup'!$A$8:$A$47,0)),IF(D247="QC",INDEX('Item setup'!$K$8:$K$47,MATCH(B247,'Item setup'!$A$8:$A$47,0)),INDEX('Item setup'!$L$8:$L$47,MATCH(B247,'Item setup'!$A$8:$A$47,0)))))),""))</x:f>
      </x:c>
      <x:c r="M247" s="15" t="str">
        <x:f>IF(AND(ISNUMBER(F247),ISNUMBER(L247)),F247-L247,"")</x:f>
      </x:c>
      <x:c r="N247" s="15" t="str">
        <x:f>IF(COUNTA(A247:G247)=0,"",IF(OR(A247="",B247="",C247="",D247="",NOT(ISNUMBER(F247))),"Complete entry",IF(OR(NOT(ISNUMBER(A247)),NOT(ISNUMBER(F247)),F247&lt;0),"Invalid date/quantity",IF(COUNTIFS('Item setup'!$A$8:$A$47,B247)&lt;&gt;1,"Check item ID",IF(COUNTIFS('Lot register'!$A$8:$A$107,B247,'Lot register'!$B$8:$B$107,C247)&lt;&gt;1,"Check lot ID",IF(OR(D247="Routine",D247="QC",D247="Repeat"),IF(OR(NOT(ISNUMBER(E247)),E247&lt;0),"Enter work count",IF(NOT(ISNUMBER(J247)),"Enter pack details","Recorded")),IF(NOT(ISNUMBER(J247)),"Enter pack details","Recorded")))))))</x:f>
      </x:c>
      <x:c r="O247" s="15" t="str">
        <x:f>IF(B247="","",IF(COUNTIFS('Item setup'!$A$8:$A$47,B247)&lt;&gt;1,"n.a.",INDEX('Item setup'!$F$8:$F$47,MATCH(B247,'Item setup'!$A$8:$A$47,0))))</x:f>
      </x:c>
    </x:row>
    <x:row r="248" ht="24" customHeight="1">
      <x:c r="A248" s="7"/>
      <x:c r="B248" s="5"/>
      <x:c r="C248" s="5"/>
      <x:c r="D248" s="5"/>
      <x:c r="E248" s="16"/>
      <x:c r="F248" s="16"/>
      <x:c r="G248" s="5"/>
      <x:c r="H248" s="15" t="str">
        <x:f>IF(B248="","",IF(COUNTIFS('Item setup'!$A$8:$A$47,B248)&lt;&gt;1,"n.a.",INDEX('Item setup'!$B$8:$B$47,MATCH(B248,'Item setup'!$A$8:$A$47,0))))</x:f>
      </x:c>
      <x:c r="I248" s="15" t="str">
        <x:f>IF(B248="","",IF(COUNTIFS('Item setup'!$A$8:$A$47,B248)&lt;&gt;1,"n.a.",INDEX('Item setup'!$E$8:$E$47,MATCH(B248,'Item setup'!$A$8:$A$47,0))))</x:f>
      </x:c>
      <x:c r="J248" s="17" t="str">
        <x:f>IF(B248="","",IF(COUNTIFS('Item setup'!$A$8:$A$47,B248)&lt;&gt;1,"n.a.",INDEX('Item setup'!$I$8:$I$47,MATCH(B248,'Item setup'!$A$8:$A$47,0))))</x:f>
      </x:c>
      <x:c r="K248" s="17" t="str">
        <x:f>IF(OR(A248="",B248="",NOT(ISNUMBER(F248))),"",IF(ISNUMBER(J248),F248*J248,"n.a."))</x:f>
      </x:c>
      <x:c r="L248" s="15" t="str">
        <x:f>IF(OR(B248="",NOT(ISNUMBER(E248))),"",IF(OR(D248="Routine",D248="QC",D248="Repeat"),IF(COUNTIFS('Item setup'!$A$8:$A$47,B248)&lt;&gt;1,"n.a.",IF(IF(D248="Routine",COUNTIFS('Item setup'!$A$8:$A$47,B248,'Item setup'!$J$8:$J$47,"&lt;&gt;"),IF(D248="QC",COUNTIFS('Item setup'!$A$8:$A$47,B248,'Item setup'!$K$8:$K$47,"&lt;&gt;"),COUNTIFS('Item setup'!$A$8:$A$47,B248,'Item setup'!$L$8:$L$47,"&lt;&gt;")))=0,"n.a.",E248*IF(D248="Routine",INDEX('Item setup'!$J$8:$J$47,MATCH(B248,'Item setup'!$A$8:$A$47,0)),IF(D248="QC",INDEX('Item setup'!$K$8:$K$47,MATCH(B248,'Item setup'!$A$8:$A$47,0)),INDEX('Item setup'!$L$8:$L$47,MATCH(B248,'Item setup'!$A$8:$A$47,0)))))),""))</x:f>
      </x:c>
      <x:c r="M248" s="15" t="str">
        <x:f>IF(AND(ISNUMBER(F248),ISNUMBER(L248)),F248-L248,"")</x:f>
      </x:c>
      <x:c r="N248" s="15" t="str">
        <x:f>IF(COUNTA(A248:G248)=0,"",IF(OR(A248="",B248="",C248="",D248="",NOT(ISNUMBER(F248))),"Complete entry",IF(OR(NOT(ISNUMBER(A248)),NOT(ISNUMBER(F248)),F248&lt;0),"Invalid date/quantity",IF(COUNTIFS('Item setup'!$A$8:$A$47,B248)&lt;&gt;1,"Check item ID",IF(COUNTIFS('Lot register'!$A$8:$A$107,B248,'Lot register'!$B$8:$B$107,C248)&lt;&gt;1,"Check lot ID",IF(OR(D248="Routine",D248="QC",D248="Repeat"),IF(OR(NOT(ISNUMBER(E248)),E248&lt;0),"Enter work count",IF(NOT(ISNUMBER(J248)),"Enter pack details","Recorded")),IF(NOT(ISNUMBER(J248)),"Enter pack details","Recorded")))))))</x:f>
      </x:c>
      <x:c r="O248" s="15" t="str">
        <x:f>IF(B248="","",IF(COUNTIFS('Item setup'!$A$8:$A$47,B248)&lt;&gt;1,"n.a.",INDEX('Item setup'!$F$8:$F$47,MATCH(B248,'Item setup'!$A$8:$A$47,0))))</x:f>
      </x:c>
    </x:row>
    <x:row r="249" ht="24" customHeight="1">
      <x:c r="A249" s="7"/>
      <x:c r="B249" s="5"/>
      <x:c r="C249" s="5"/>
      <x:c r="D249" s="5"/>
      <x:c r="E249" s="16"/>
      <x:c r="F249" s="16"/>
      <x:c r="G249" s="5"/>
      <x:c r="H249" s="15" t="str">
        <x:f>IF(B249="","",IF(COUNTIFS('Item setup'!$A$8:$A$47,B249)&lt;&gt;1,"n.a.",INDEX('Item setup'!$B$8:$B$47,MATCH(B249,'Item setup'!$A$8:$A$47,0))))</x:f>
      </x:c>
      <x:c r="I249" s="15" t="str">
        <x:f>IF(B249="","",IF(COUNTIFS('Item setup'!$A$8:$A$47,B249)&lt;&gt;1,"n.a.",INDEX('Item setup'!$E$8:$E$47,MATCH(B249,'Item setup'!$A$8:$A$47,0))))</x:f>
      </x:c>
      <x:c r="J249" s="17" t="str">
        <x:f>IF(B249="","",IF(COUNTIFS('Item setup'!$A$8:$A$47,B249)&lt;&gt;1,"n.a.",INDEX('Item setup'!$I$8:$I$47,MATCH(B249,'Item setup'!$A$8:$A$47,0))))</x:f>
      </x:c>
      <x:c r="K249" s="17" t="str">
        <x:f>IF(OR(A249="",B249="",NOT(ISNUMBER(F249))),"",IF(ISNUMBER(J249),F249*J249,"n.a."))</x:f>
      </x:c>
      <x:c r="L249" s="15" t="str">
        <x:f>IF(OR(B249="",NOT(ISNUMBER(E249))),"",IF(OR(D249="Routine",D249="QC",D249="Repeat"),IF(COUNTIFS('Item setup'!$A$8:$A$47,B249)&lt;&gt;1,"n.a.",IF(IF(D249="Routine",COUNTIFS('Item setup'!$A$8:$A$47,B249,'Item setup'!$J$8:$J$47,"&lt;&gt;"),IF(D249="QC",COUNTIFS('Item setup'!$A$8:$A$47,B249,'Item setup'!$K$8:$K$47,"&lt;&gt;"),COUNTIFS('Item setup'!$A$8:$A$47,B249,'Item setup'!$L$8:$L$47,"&lt;&gt;")))=0,"n.a.",E249*IF(D249="Routine",INDEX('Item setup'!$J$8:$J$47,MATCH(B249,'Item setup'!$A$8:$A$47,0)),IF(D249="QC",INDEX('Item setup'!$K$8:$K$47,MATCH(B249,'Item setup'!$A$8:$A$47,0)),INDEX('Item setup'!$L$8:$L$47,MATCH(B249,'Item setup'!$A$8:$A$47,0)))))),""))</x:f>
      </x:c>
      <x:c r="M249" s="15" t="str">
        <x:f>IF(AND(ISNUMBER(F249),ISNUMBER(L249)),F249-L249,"")</x:f>
      </x:c>
      <x:c r="N249" s="15" t="str">
        <x:f>IF(COUNTA(A249:G249)=0,"",IF(OR(A249="",B249="",C249="",D249="",NOT(ISNUMBER(F249))),"Complete entry",IF(OR(NOT(ISNUMBER(A249)),NOT(ISNUMBER(F249)),F249&lt;0),"Invalid date/quantity",IF(COUNTIFS('Item setup'!$A$8:$A$47,B249)&lt;&gt;1,"Check item ID",IF(COUNTIFS('Lot register'!$A$8:$A$107,B249,'Lot register'!$B$8:$B$107,C249)&lt;&gt;1,"Check lot ID",IF(OR(D249="Routine",D249="QC",D249="Repeat"),IF(OR(NOT(ISNUMBER(E249)),E249&lt;0),"Enter work count",IF(NOT(ISNUMBER(J249)),"Enter pack details","Recorded")),IF(NOT(ISNUMBER(J249)),"Enter pack details","Recorded")))))))</x:f>
      </x:c>
      <x:c r="O249" s="15" t="str">
        <x:f>IF(B249="","",IF(COUNTIFS('Item setup'!$A$8:$A$47,B249)&lt;&gt;1,"n.a.",INDEX('Item setup'!$F$8:$F$47,MATCH(B249,'Item setup'!$A$8:$A$47,0))))</x:f>
      </x:c>
    </x:row>
    <x:row r="250" ht="24" customHeight="1">
      <x:c r="A250" s="7"/>
      <x:c r="B250" s="5"/>
      <x:c r="C250" s="5"/>
      <x:c r="D250" s="5"/>
      <x:c r="E250" s="16"/>
      <x:c r="F250" s="16"/>
      <x:c r="G250" s="5"/>
      <x:c r="H250" s="15" t="str">
        <x:f>IF(B250="","",IF(COUNTIFS('Item setup'!$A$8:$A$47,B250)&lt;&gt;1,"n.a.",INDEX('Item setup'!$B$8:$B$47,MATCH(B250,'Item setup'!$A$8:$A$47,0))))</x:f>
      </x:c>
      <x:c r="I250" s="15" t="str">
        <x:f>IF(B250="","",IF(COUNTIFS('Item setup'!$A$8:$A$47,B250)&lt;&gt;1,"n.a.",INDEX('Item setup'!$E$8:$E$47,MATCH(B250,'Item setup'!$A$8:$A$47,0))))</x:f>
      </x:c>
      <x:c r="J250" s="17" t="str">
        <x:f>IF(B250="","",IF(COUNTIFS('Item setup'!$A$8:$A$47,B250)&lt;&gt;1,"n.a.",INDEX('Item setup'!$I$8:$I$47,MATCH(B250,'Item setup'!$A$8:$A$47,0))))</x:f>
      </x:c>
      <x:c r="K250" s="17" t="str">
        <x:f>IF(OR(A250="",B250="",NOT(ISNUMBER(F250))),"",IF(ISNUMBER(J250),F250*J250,"n.a."))</x:f>
      </x:c>
      <x:c r="L250" s="15" t="str">
        <x:f>IF(OR(B250="",NOT(ISNUMBER(E250))),"",IF(OR(D250="Routine",D250="QC",D250="Repeat"),IF(COUNTIFS('Item setup'!$A$8:$A$47,B250)&lt;&gt;1,"n.a.",IF(IF(D250="Routine",COUNTIFS('Item setup'!$A$8:$A$47,B250,'Item setup'!$J$8:$J$47,"&lt;&gt;"),IF(D250="QC",COUNTIFS('Item setup'!$A$8:$A$47,B250,'Item setup'!$K$8:$K$47,"&lt;&gt;"),COUNTIFS('Item setup'!$A$8:$A$47,B250,'Item setup'!$L$8:$L$47,"&lt;&gt;")))=0,"n.a.",E250*IF(D250="Routine",INDEX('Item setup'!$J$8:$J$47,MATCH(B250,'Item setup'!$A$8:$A$47,0)),IF(D250="QC",INDEX('Item setup'!$K$8:$K$47,MATCH(B250,'Item setup'!$A$8:$A$47,0)),INDEX('Item setup'!$L$8:$L$47,MATCH(B250,'Item setup'!$A$8:$A$47,0)))))),""))</x:f>
      </x:c>
      <x:c r="M250" s="15" t="str">
        <x:f>IF(AND(ISNUMBER(F250),ISNUMBER(L250)),F250-L250,"")</x:f>
      </x:c>
      <x:c r="N250" s="15" t="str">
        <x:f>IF(COUNTA(A250:G250)=0,"",IF(OR(A250="",B250="",C250="",D250="",NOT(ISNUMBER(F250))),"Complete entry",IF(OR(NOT(ISNUMBER(A250)),NOT(ISNUMBER(F250)),F250&lt;0),"Invalid date/quantity",IF(COUNTIFS('Item setup'!$A$8:$A$47,B250)&lt;&gt;1,"Check item ID",IF(COUNTIFS('Lot register'!$A$8:$A$107,B250,'Lot register'!$B$8:$B$107,C250)&lt;&gt;1,"Check lot ID",IF(OR(D250="Routine",D250="QC",D250="Repeat"),IF(OR(NOT(ISNUMBER(E250)),E250&lt;0),"Enter work count",IF(NOT(ISNUMBER(J250)),"Enter pack details","Recorded")),IF(NOT(ISNUMBER(J250)),"Enter pack details","Recorded")))))))</x:f>
      </x:c>
      <x:c r="O250" s="15" t="str">
        <x:f>IF(B250="","",IF(COUNTIFS('Item setup'!$A$8:$A$47,B250)&lt;&gt;1,"n.a.",INDEX('Item setup'!$F$8:$F$47,MATCH(B250,'Item setup'!$A$8:$A$47,0))))</x:f>
      </x:c>
    </x:row>
    <x:row r="251" ht="24" customHeight="1">
      <x:c r="A251" s="7"/>
      <x:c r="B251" s="5"/>
      <x:c r="C251" s="5"/>
      <x:c r="D251" s="5"/>
      <x:c r="E251" s="16"/>
      <x:c r="F251" s="16"/>
      <x:c r="G251" s="5"/>
      <x:c r="H251" s="15" t="str">
        <x:f>IF(B251="","",IF(COUNTIFS('Item setup'!$A$8:$A$47,B251)&lt;&gt;1,"n.a.",INDEX('Item setup'!$B$8:$B$47,MATCH(B251,'Item setup'!$A$8:$A$47,0))))</x:f>
      </x:c>
      <x:c r="I251" s="15" t="str">
        <x:f>IF(B251="","",IF(COUNTIFS('Item setup'!$A$8:$A$47,B251)&lt;&gt;1,"n.a.",INDEX('Item setup'!$E$8:$E$47,MATCH(B251,'Item setup'!$A$8:$A$47,0))))</x:f>
      </x:c>
      <x:c r="J251" s="17" t="str">
        <x:f>IF(B251="","",IF(COUNTIFS('Item setup'!$A$8:$A$47,B251)&lt;&gt;1,"n.a.",INDEX('Item setup'!$I$8:$I$47,MATCH(B251,'Item setup'!$A$8:$A$47,0))))</x:f>
      </x:c>
      <x:c r="K251" s="17" t="str">
        <x:f>IF(OR(A251="",B251="",NOT(ISNUMBER(F251))),"",IF(ISNUMBER(J251),F251*J251,"n.a."))</x:f>
      </x:c>
      <x:c r="L251" s="15" t="str">
        <x:f>IF(OR(B251="",NOT(ISNUMBER(E251))),"",IF(OR(D251="Routine",D251="QC",D251="Repeat"),IF(COUNTIFS('Item setup'!$A$8:$A$47,B251)&lt;&gt;1,"n.a.",IF(IF(D251="Routine",COUNTIFS('Item setup'!$A$8:$A$47,B251,'Item setup'!$J$8:$J$47,"&lt;&gt;"),IF(D251="QC",COUNTIFS('Item setup'!$A$8:$A$47,B251,'Item setup'!$K$8:$K$47,"&lt;&gt;"),COUNTIFS('Item setup'!$A$8:$A$47,B251,'Item setup'!$L$8:$L$47,"&lt;&gt;")))=0,"n.a.",E251*IF(D251="Routine",INDEX('Item setup'!$J$8:$J$47,MATCH(B251,'Item setup'!$A$8:$A$47,0)),IF(D251="QC",INDEX('Item setup'!$K$8:$K$47,MATCH(B251,'Item setup'!$A$8:$A$47,0)),INDEX('Item setup'!$L$8:$L$47,MATCH(B251,'Item setup'!$A$8:$A$47,0)))))),""))</x:f>
      </x:c>
      <x:c r="M251" s="15" t="str">
        <x:f>IF(AND(ISNUMBER(F251),ISNUMBER(L251)),F251-L251,"")</x:f>
      </x:c>
      <x:c r="N251" s="15" t="str">
        <x:f>IF(COUNTA(A251:G251)=0,"",IF(OR(A251="",B251="",C251="",D251="",NOT(ISNUMBER(F251))),"Complete entry",IF(OR(NOT(ISNUMBER(A251)),NOT(ISNUMBER(F251)),F251&lt;0),"Invalid date/quantity",IF(COUNTIFS('Item setup'!$A$8:$A$47,B251)&lt;&gt;1,"Check item ID",IF(COUNTIFS('Lot register'!$A$8:$A$107,B251,'Lot register'!$B$8:$B$107,C251)&lt;&gt;1,"Check lot ID",IF(OR(D251="Routine",D251="QC",D251="Repeat"),IF(OR(NOT(ISNUMBER(E251)),E251&lt;0),"Enter work count",IF(NOT(ISNUMBER(J251)),"Enter pack details","Recorded")),IF(NOT(ISNUMBER(J251)),"Enter pack details","Recorded")))))))</x:f>
      </x:c>
      <x:c r="O251" s="15" t="str">
        <x:f>IF(B251="","",IF(COUNTIFS('Item setup'!$A$8:$A$47,B251)&lt;&gt;1,"n.a.",INDEX('Item setup'!$F$8:$F$47,MATCH(B251,'Item setup'!$A$8:$A$47,0))))</x:f>
      </x:c>
    </x:row>
    <x:row r="252" ht="24" customHeight="1">
      <x:c r="A252" s="7"/>
      <x:c r="B252" s="5"/>
      <x:c r="C252" s="5"/>
      <x:c r="D252" s="5"/>
      <x:c r="E252" s="16"/>
      <x:c r="F252" s="16"/>
      <x:c r="G252" s="5"/>
      <x:c r="H252" s="15" t="str">
        <x:f>IF(B252="","",IF(COUNTIFS('Item setup'!$A$8:$A$47,B252)&lt;&gt;1,"n.a.",INDEX('Item setup'!$B$8:$B$47,MATCH(B252,'Item setup'!$A$8:$A$47,0))))</x:f>
      </x:c>
      <x:c r="I252" s="15" t="str">
        <x:f>IF(B252="","",IF(COUNTIFS('Item setup'!$A$8:$A$47,B252)&lt;&gt;1,"n.a.",INDEX('Item setup'!$E$8:$E$47,MATCH(B252,'Item setup'!$A$8:$A$47,0))))</x:f>
      </x:c>
      <x:c r="J252" s="17" t="str">
        <x:f>IF(B252="","",IF(COUNTIFS('Item setup'!$A$8:$A$47,B252)&lt;&gt;1,"n.a.",INDEX('Item setup'!$I$8:$I$47,MATCH(B252,'Item setup'!$A$8:$A$47,0))))</x:f>
      </x:c>
      <x:c r="K252" s="17" t="str">
        <x:f>IF(OR(A252="",B252="",NOT(ISNUMBER(F252))),"",IF(ISNUMBER(J252),F252*J252,"n.a."))</x:f>
      </x:c>
      <x:c r="L252" s="15" t="str">
        <x:f>IF(OR(B252="",NOT(ISNUMBER(E252))),"",IF(OR(D252="Routine",D252="QC",D252="Repeat"),IF(COUNTIFS('Item setup'!$A$8:$A$47,B252)&lt;&gt;1,"n.a.",IF(IF(D252="Routine",COUNTIFS('Item setup'!$A$8:$A$47,B252,'Item setup'!$J$8:$J$47,"&lt;&gt;"),IF(D252="QC",COUNTIFS('Item setup'!$A$8:$A$47,B252,'Item setup'!$K$8:$K$47,"&lt;&gt;"),COUNTIFS('Item setup'!$A$8:$A$47,B252,'Item setup'!$L$8:$L$47,"&lt;&gt;")))=0,"n.a.",E252*IF(D252="Routine",INDEX('Item setup'!$J$8:$J$47,MATCH(B252,'Item setup'!$A$8:$A$47,0)),IF(D252="QC",INDEX('Item setup'!$K$8:$K$47,MATCH(B252,'Item setup'!$A$8:$A$47,0)),INDEX('Item setup'!$L$8:$L$47,MATCH(B252,'Item setup'!$A$8:$A$47,0)))))),""))</x:f>
      </x:c>
      <x:c r="M252" s="15" t="str">
        <x:f>IF(AND(ISNUMBER(F252),ISNUMBER(L252)),F252-L252,"")</x:f>
      </x:c>
      <x:c r="N252" s="15" t="str">
        <x:f>IF(COUNTA(A252:G252)=0,"",IF(OR(A252="",B252="",C252="",D252="",NOT(ISNUMBER(F252))),"Complete entry",IF(OR(NOT(ISNUMBER(A252)),NOT(ISNUMBER(F252)),F252&lt;0),"Invalid date/quantity",IF(COUNTIFS('Item setup'!$A$8:$A$47,B252)&lt;&gt;1,"Check item ID",IF(COUNTIFS('Lot register'!$A$8:$A$107,B252,'Lot register'!$B$8:$B$107,C252)&lt;&gt;1,"Check lot ID",IF(OR(D252="Routine",D252="QC",D252="Repeat"),IF(OR(NOT(ISNUMBER(E252)),E252&lt;0),"Enter work count",IF(NOT(ISNUMBER(J252)),"Enter pack details","Recorded")),IF(NOT(ISNUMBER(J252)),"Enter pack details","Recorded")))))))</x:f>
      </x:c>
      <x:c r="O252" s="15" t="str">
        <x:f>IF(B252="","",IF(COUNTIFS('Item setup'!$A$8:$A$47,B252)&lt;&gt;1,"n.a.",INDEX('Item setup'!$F$8:$F$47,MATCH(B252,'Item setup'!$A$8:$A$47,0))))</x:f>
      </x:c>
    </x:row>
    <x:row r="253" ht="24" customHeight="1">
      <x:c r="A253" s="7"/>
      <x:c r="B253" s="5"/>
      <x:c r="C253" s="5"/>
      <x:c r="D253" s="5"/>
      <x:c r="E253" s="16"/>
      <x:c r="F253" s="16"/>
      <x:c r="G253" s="5"/>
      <x:c r="H253" s="15" t="str">
        <x:f>IF(B253="","",IF(COUNTIFS('Item setup'!$A$8:$A$47,B253)&lt;&gt;1,"n.a.",INDEX('Item setup'!$B$8:$B$47,MATCH(B253,'Item setup'!$A$8:$A$47,0))))</x:f>
      </x:c>
      <x:c r="I253" s="15" t="str">
        <x:f>IF(B253="","",IF(COUNTIFS('Item setup'!$A$8:$A$47,B253)&lt;&gt;1,"n.a.",INDEX('Item setup'!$E$8:$E$47,MATCH(B253,'Item setup'!$A$8:$A$47,0))))</x:f>
      </x:c>
      <x:c r="J253" s="17" t="str">
        <x:f>IF(B253="","",IF(COUNTIFS('Item setup'!$A$8:$A$47,B253)&lt;&gt;1,"n.a.",INDEX('Item setup'!$I$8:$I$47,MATCH(B253,'Item setup'!$A$8:$A$47,0))))</x:f>
      </x:c>
      <x:c r="K253" s="17" t="str">
        <x:f>IF(OR(A253="",B253="",NOT(ISNUMBER(F253))),"",IF(ISNUMBER(J253),F253*J253,"n.a."))</x:f>
      </x:c>
      <x:c r="L253" s="15" t="str">
        <x:f>IF(OR(B253="",NOT(ISNUMBER(E253))),"",IF(OR(D253="Routine",D253="QC",D253="Repeat"),IF(COUNTIFS('Item setup'!$A$8:$A$47,B253)&lt;&gt;1,"n.a.",IF(IF(D253="Routine",COUNTIFS('Item setup'!$A$8:$A$47,B253,'Item setup'!$J$8:$J$47,"&lt;&gt;"),IF(D253="QC",COUNTIFS('Item setup'!$A$8:$A$47,B253,'Item setup'!$K$8:$K$47,"&lt;&gt;"),COUNTIFS('Item setup'!$A$8:$A$47,B253,'Item setup'!$L$8:$L$47,"&lt;&gt;")))=0,"n.a.",E253*IF(D253="Routine",INDEX('Item setup'!$J$8:$J$47,MATCH(B253,'Item setup'!$A$8:$A$47,0)),IF(D253="QC",INDEX('Item setup'!$K$8:$K$47,MATCH(B253,'Item setup'!$A$8:$A$47,0)),INDEX('Item setup'!$L$8:$L$47,MATCH(B253,'Item setup'!$A$8:$A$47,0)))))),""))</x:f>
      </x:c>
      <x:c r="M253" s="15" t="str">
        <x:f>IF(AND(ISNUMBER(F253),ISNUMBER(L253)),F253-L253,"")</x:f>
      </x:c>
      <x:c r="N253" s="15" t="str">
        <x:f>IF(COUNTA(A253:G253)=0,"",IF(OR(A253="",B253="",C253="",D253="",NOT(ISNUMBER(F253))),"Complete entry",IF(OR(NOT(ISNUMBER(A253)),NOT(ISNUMBER(F253)),F253&lt;0),"Invalid date/quantity",IF(COUNTIFS('Item setup'!$A$8:$A$47,B253)&lt;&gt;1,"Check item ID",IF(COUNTIFS('Lot register'!$A$8:$A$107,B253,'Lot register'!$B$8:$B$107,C253)&lt;&gt;1,"Check lot ID",IF(OR(D253="Routine",D253="QC",D253="Repeat"),IF(OR(NOT(ISNUMBER(E253)),E253&lt;0),"Enter work count",IF(NOT(ISNUMBER(J253)),"Enter pack details","Recorded")),IF(NOT(ISNUMBER(J253)),"Enter pack details","Recorded")))))))</x:f>
      </x:c>
      <x:c r="O253" s="15" t="str">
        <x:f>IF(B253="","",IF(COUNTIFS('Item setup'!$A$8:$A$47,B253)&lt;&gt;1,"n.a.",INDEX('Item setup'!$F$8:$F$47,MATCH(B253,'Item setup'!$A$8:$A$47,0))))</x:f>
      </x:c>
    </x:row>
    <x:row r="254" ht="24" customHeight="1">
      <x:c r="A254" s="7"/>
      <x:c r="B254" s="5"/>
      <x:c r="C254" s="5"/>
      <x:c r="D254" s="5"/>
      <x:c r="E254" s="16"/>
      <x:c r="F254" s="16"/>
      <x:c r="G254" s="5"/>
      <x:c r="H254" s="15" t="str">
        <x:f>IF(B254="","",IF(COUNTIFS('Item setup'!$A$8:$A$47,B254)&lt;&gt;1,"n.a.",INDEX('Item setup'!$B$8:$B$47,MATCH(B254,'Item setup'!$A$8:$A$47,0))))</x:f>
      </x:c>
      <x:c r="I254" s="15" t="str">
        <x:f>IF(B254="","",IF(COUNTIFS('Item setup'!$A$8:$A$47,B254)&lt;&gt;1,"n.a.",INDEX('Item setup'!$E$8:$E$47,MATCH(B254,'Item setup'!$A$8:$A$47,0))))</x:f>
      </x:c>
      <x:c r="J254" s="17" t="str">
        <x:f>IF(B254="","",IF(COUNTIFS('Item setup'!$A$8:$A$47,B254)&lt;&gt;1,"n.a.",INDEX('Item setup'!$I$8:$I$47,MATCH(B254,'Item setup'!$A$8:$A$47,0))))</x:f>
      </x:c>
      <x:c r="K254" s="17" t="str">
        <x:f>IF(OR(A254="",B254="",NOT(ISNUMBER(F254))),"",IF(ISNUMBER(J254),F254*J254,"n.a."))</x:f>
      </x:c>
      <x:c r="L254" s="15" t="str">
        <x:f>IF(OR(B254="",NOT(ISNUMBER(E254))),"",IF(OR(D254="Routine",D254="QC",D254="Repeat"),IF(COUNTIFS('Item setup'!$A$8:$A$47,B254)&lt;&gt;1,"n.a.",IF(IF(D254="Routine",COUNTIFS('Item setup'!$A$8:$A$47,B254,'Item setup'!$J$8:$J$47,"&lt;&gt;"),IF(D254="QC",COUNTIFS('Item setup'!$A$8:$A$47,B254,'Item setup'!$K$8:$K$47,"&lt;&gt;"),COUNTIFS('Item setup'!$A$8:$A$47,B254,'Item setup'!$L$8:$L$47,"&lt;&gt;")))=0,"n.a.",E254*IF(D254="Routine",INDEX('Item setup'!$J$8:$J$47,MATCH(B254,'Item setup'!$A$8:$A$47,0)),IF(D254="QC",INDEX('Item setup'!$K$8:$K$47,MATCH(B254,'Item setup'!$A$8:$A$47,0)),INDEX('Item setup'!$L$8:$L$47,MATCH(B254,'Item setup'!$A$8:$A$47,0)))))),""))</x:f>
      </x:c>
      <x:c r="M254" s="15" t="str">
        <x:f>IF(AND(ISNUMBER(F254),ISNUMBER(L254)),F254-L254,"")</x:f>
      </x:c>
      <x:c r="N254" s="15" t="str">
        <x:f>IF(COUNTA(A254:G254)=0,"",IF(OR(A254="",B254="",C254="",D254="",NOT(ISNUMBER(F254))),"Complete entry",IF(OR(NOT(ISNUMBER(A254)),NOT(ISNUMBER(F254)),F254&lt;0),"Invalid date/quantity",IF(COUNTIFS('Item setup'!$A$8:$A$47,B254)&lt;&gt;1,"Check item ID",IF(COUNTIFS('Lot register'!$A$8:$A$107,B254,'Lot register'!$B$8:$B$107,C254)&lt;&gt;1,"Check lot ID",IF(OR(D254="Routine",D254="QC",D254="Repeat"),IF(OR(NOT(ISNUMBER(E254)),E254&lt;0),"Enter work count",IF(NOT(ISNUMBER(J254)),"Enter pack details","Recorded")),IF(NOT(ISNUMBER(J254)),"Enter pack details","Recorded")))))))</x:f>
      </x:c>
      <x:c r="O254" s="15" t="str">
        <x:f>IF(B254="","",IF(COUNTIFS('Item setup'!$A$8:$A$47,B254)&lt;&gt;1,"n.a.",INDEX('Item setup'!$F$8:$F$47,MATCH(B254,'Item setup'!$A$8:$A$47,0))))</x:f>
      </x:c>
    </x:row>
    <x:row r="255" ht="24" customHeight="1">
      <x:c r="A255" s="7"/>
      <x:c r="B255" s="5"/>
      <x:c r="C255" s="5"/>
      <x:c r="D255" s="5"/>
      <x:c r="E255" s="16"/>
      <x:c r="F255" s="16"/>
      <x:c r="G255" s="5"/>
      <x:c r="H255" s="15" t="str">
        <x:f>IF(B255="","",IF(COUNTIFS('Item setup'!$A$8:$A$47,B255)&lt;&gt;1,"n.a.",INDEX('Item setup'!$B$8:$B$47,MATCH(B255,'Item setup'!$A$8:$A$47,0))))</x:f>
      </x:c>
      <x:c r="I255" s="15" t="str">
        <x:f>IF(B255="","",IF(COUNTIFS('Item setup'!$A$8:$A$47,B255)&lt;&gt;1,"n.a.",INDEX('Item setup'!$E$8:$E$47,MATCH(B255,'Item setup'!$A$8:$A$47,0))))</x:f>
      </x:c>
      <x:c r="J255" s="17" t="str">
        <x:f>IF(B255="","",IF(COUNTIFS('Item setup'!$A$8:$A$47,B255)&lt;&gt;1,"n.a.",INDEX('Item setup'!$I$8:$I$47,MATCH(B255,'Item setup'!$A$8:$A$47,0))))</x:f>
      </x:c>
      <x:c r="K255" s="17" t="str">
        <x:f>IF(OR(A255="",B255="",NOT(ISNUMBER(F255))),"",IF(ISNUMBER(J255),F255*J255,"n.a."))</x:f>
      </x:c>
      <x:c r="L255" s="15" t="str">
        <x:f>IF(OR(B255="",NOT(ISNUMBER(E255))),"",IF(OR(D255="Routine",D255="QC",D255="Repeat"),IF(COUNTIFS('Item setup'!$A$8:$A$47,B255)&lt;&gt;1,"n.a.",IF(IF(D255="Routine",COUNTIFS('Item setup'!$A$8:$A$47,B255,'Item setup'!$J$8:$J$47,"&lt;&gt;"),IF(D255="QC",COUNTIFS('Item setup'!$A$8:$A$47,B255,'Item setup'!$K$8:$K$47,"&lt;&gt;"),COUNTIFS('Item setup'!$A$8:$A$47,B255,'Item setup'!$L$8:$L$47,"&lt;&gt;")))=0,"n.a.",E255*IF(D255="Routine",INDEX('Item setup'!$J$8:$J$47,MATCH(B255,'Item setup'!$A$8:$A$47,0)),IF(D255="QC",INDEX('Item setup'!$K$8:$K$47,MATCH(B255,'Item setup'!$A$8:$A$47,0)),INDEX('Item setup'!$L$8:$L$47,MATCH(B255,'Item setup'!$A$8:$A$47,0)))))),""))</x:f>
      </x:c>
      <x:c r="M255" s="15" t="str">
        <x:f>IF(AND(ISNUMBER(F255),ISNUMBER(L255)),F255-L255,"")</x:f>
      </x:c>
      <x:c r="N255" s="15" t="str">
        <x:f>IF(COUNTA(A255:G255)=0,"",IF(OR(A255="",B255="",C255="",D255="",NOT(ISNUMBER(F255))),"Complete entry",IF(OR(NOT(ISNUMBER(A255)),NOT(ISNUMBER(F255)),F255&lt;0),"Invalid date/quantity",IF(COUNTIFS('Item setup'!$A$8:$A$47,B255)&lt;&gt;1,"Check item ID",IF(COUNTIFS('Lot register'!$A$8:$A$107,B255,'Lot register'!$B$8:$B$107,C255)&lt;&gt;1,"Check lot ID",IF(OR(D255="Routine",D255="QC",D255="Repeat"),IF(OR(NOT(ISNUMBER(E255)),E255&lt;0),"Enter work count",IF(NOT(ISNUMBER(J255)),"Enter pack details","Recorded")),IF(NOT(ISNUMBER(J255)),"Enter pack details","Recorded")))))))</x:f>
      </x:c>
      <x:c r="O255" s="15" t="str">
        <x:f>IF(B255="","",IF(COUNTIFS('Item setup'!$A$8:$A$47,B255)&lt;&gt;1,"n.a.",INDEX('Item setup'!$F$8:$F$47,MATCH(B255,'Item setup'!$A$8:$A$47,0))))</x:f>
      </x:c>
    </x:row>
    <x:row r="256" ht="24" customHeight="1">
      <x:c r="A256" s="7"/>
      <x:c r="B256" s="5"/>
      <x:c r="C256" s="5"/>
      <x:c r="D256" s="5"/>
      <x:c r="E256" s="16"/>
      <x:c r="F256" s="16"/>
      <x:c r="G256" s="5"/>
      <x:c r="H256" s="15" t="str">
        <x:f>IF(B256="","",IF(COUNTIFS('Item setup'!$A$8:$A$47,B256)&lt;&gt;1,"n.a.",INDEX('Item setup'!$B$8:$B$47,MATCH(B256,'Item setup'!$A$8:$A$47,0))))</x:f>
      </x:c>
      <x:c r="I256" s="15" t="str">
        <x:f>IF(B256="","",IF(COUNTIFS('Item setup'!$A$8:$A$47,B256)&lt;&gt;1,"n.a.",INDEX('Item setup'!$E$8:$E$47,MATCH(B256,'Item setup'!$A$8:$A$47,0))))</x:f>
      </x:c>
      <x:c r="J256" s="17" t="str">
        <x:f>IF(B256="","",IF(COUNTIFS('Item setup'!$A$8:$A$47,B256)&lt;&gt;1,"n.a.",INDEX('Item setup'!$I$8:$I$47,MATCH(B256,'Item setup'!$A$8:$A$47,0))))</x:f>
      </x:c>
      <x:c r="K256" s="17" t="str">
        <x:f>IF(OR(A256="",B256="",NOT(ISNUMBER(F256))),"",IF(ISNUMBER(J256),F256*J256,"n.a."))</x:f>
      </x:c>
      <x:c r="L256" s="15" t="str">
        <x:f>IF(OR(B256="",NOT(ISNUMBER(E256))),"",IF(OR(D256="Routine",D256="QC",D256="Repeat"),IF(COUNTIFS('Item setup'!$A$8:$A$47,B256)&lt;&gt;1,"n.a.",IF(IF(D256="Routine",COUNTIFS('Item setup'!$A$8:$A$47,B256,'Item setup'!$J$8:$J$47,"&lt;&gt;"),IF(D256="QC",COUNTIFS('Item setup'!$A$8:$A$47,B256,'Item setup'!$K$8:$K$47,"&lt;&gt;"),COUNTIFS('Item setup'!$A$8:$A$47,B256,'Item setup'!$L$8:$L$47,"&lt;&gt;")))=0,"n.a.",E256*IF(D256="Routine",INDEX('Item setup'!$J$8:$J$47,MATCH(B256,'Item setup'!$A$8:$A$47,0)),IF(D256="QC",INDEX('Item setup'!$K$8:$K$47,MATCH(B256,'Item setup'!$A$8:$A$47,0)),INDEX('Item setup'!$L$8:$L$47,MATCH(B256,'Item setup'!$A$8:$A$47,0)))))),""))</x:f>
      </x:c>
      <x:c r="M256" s="15" t="str">
        <x:f>IF(AND(ISNUMBER(F256),ISNUMBER(L256)),F256-L256,"")</x:f>
      </x:c>
      <x:c r="N256" s="15" t="str">
        <x:f>IF(COUNTA(A256:G256)=0,"",IF(OR(A256="",B256="",C256="",D256="",NOT(ISNUMBER(F256))),"Complete entry",IF(OR(NOT(ISNUMBER(A256)),NOT(ISNUMBER(F256)),F256&lt;0),"Invalid date/quantity",IF(COUNTIFS('Item setup'!$A$8:$A$47,B256)&lt;&gt;1,"Check item ID",IF(COUNTIFS('Lot register'!$A$8:$A$107,B256,'Lot register'!$B$8:$B$107,C256)&lt;&gt;1,"Check lot ID",IF(OR(D256="Routine",D256="QC",D256="Repeat"),IF(OR(NOT(ISNUMBER(E256)),E256&lt;0),"Enter work count",IF(NOT(ISNUMBER(J256)),"Enter pack details","Recorded")),IF(NOT(ISNUMBER(J256)),"Enter pack details","Recorded")))))))</x:f>
      </x:c>
      <x:c r="O256" s="15" t="str">
        <x:f>IF(B256="","",IF(COUNTIFS('Item setup'!$A$8:$A$47,B256)&lt;&gt;1,"n.a.",INDEX('Item setup'!$F$8:$F$47,MATCH(B256,'Item setup'!$A$8:$A$47,0))))</x:f>
      </x:c>
    </x:row>
    <x:row r="257" ht="24" customHeight="1">
      <x:c r="A257" s="7"/>
      <x:c r="B257" s="5"/>
      <x:c r="C257" s="5"/>
      <x:c r="D257" s="5"/>
      <x:c r="E257" s="16"/>
      <x:c r="F257" s="16"/>
      <x:c r="G257" s="5"/>
      <x:c r="H257" s="15" t="str">
        <x:f>IF(B257="","",IF(COUNTIFS('Item setup'!$A$8:$A$47,B257)&lt;&gt;1,"n.a.",INDEX('Item setup'!$B$8:$B$47,MATCH(B257,'Item setup'!$A$8:$A$47,0))))</x:f>
      </x:c>
      <x:c r="I257" s="15" t="str">
        <x:f>IF(B257="","",IF(COUNTIFS('Item setup'!$A$8:$A$47,B257)&lt;&gt;1,"n.a.",INDEX('Item setup'!$E$8:$E$47,MATCH(B257,'Item setup'!$A$8:$A$47,0))))</x:f>
      </x:c>
      <x:c r="J257" s="17" t="str">
        <x:f>IF(B257="","",IF(COUNTIFS('Item setup'!$A$8:$A$47,B257)&lt;&gt;1,"n.a.",INDEX('Item setup'!$I$8:$I$47,MATCH(B257,'Item setup'!$A$8:$A$47,0))))</x:f>
      </x:c>
      <x:c r="K257" s="17" t="str">
        <x:f>IF(OR(A257="",B257="",NOT(ISNUMBER(F257))),"",IF(ISNUMBER(J257),F257*J257,"n.a."))</x:f>
      </x:c>
      <x:c r="L257" s="15" t="str">
        <x:f>IF(OR(B257="",NOT(ISNUMBER(E257))),"",IF(OR(D257="Routine",D257="QC",D257="Repeat"),IF(COUNTIFS('Item setup'!$A$8:$A$47,B257)&lt;&gt;1,"n.a.",IF(IF(D257="Routine",COUNTIFS('Item setup'!$A$8:$A$47,B257,'Item setup'!$J$8:$J$47,"&lt;&gt;"),IF(D257="QC",COUNTIFS('Item setup'!$A$8:$A$47,B257,'Item setup'!$K$8:$K$47,"&lt;&gt;"),COUNTIFS('Item setup'!$A$8:$A$47,B257,'Item setup'!$L$8:$L$47,"&lt;&gt;")))=0,"n.a.",E257*IF(D257="Routine",INDEX('Item setup'!$J$8:$J$47,MATCH(B257,'Item setup'!$A$8:$A$47,0)),IF(D257="QC",INDEX('Item setup'!$K$8:$K$47,MATCH(B257,'Item setup'!$A$8:$A$47,0)),INDEX('Item setup'!$L$8:$L$47,MATCH(B257,'Item setup'!$A$8:$A$47,0)))))),""))</x:f>
      </x:c>
      <x:c r="M257" s="15" t="str">
        <x:f>IF(AND(ISNUMBER(F257),ISNUMBER(L257)),F257-L257,"")</x:f>
      </x:c>
      <x:c r="N257" s="15" t="str">
        <x:f>IF(COUNTA(A257:G257)=0,"",IF(OR(A257="",B257="",C257="",D257="",NOT(ISNUMBER(F257))),"Complete entry",IF(OR(NOT(ISNUMBER(A257)),NOT(ISNUMBER(F257)),F257&lt;0),"Invalid date/quantity",IF(COUNTIFS('Item setup'!$A$8:$A$47,B257)&lt;&gt;1,"Check item ID",IF(COUNTIFS('Lot register'!$A$8:$A$107,B257,'Lot register'!$B$8:$B$107,C257)&lt;&gt;1,"Check lot ID",IF(OR(D257="Routine",D257="QC",D257="Repeat"),IF(OR(NOT(ISNUMBER(E257)),E257&lt;0),"Enter work count",IF(NOT(ISNUMBER(J257)),"Enter pack details","Recorded")),IF(NOT(ISNUMBER(J257)),"Enter pack details","Recorded")))))))</x:f>
      </x:c>
      <x:c r="O257" s="15" t="str">
        <x:f>IF(B257="","",IF(COUNTIFS('Item setup'!$A$8:$A$47,B257)&lt;&gt;1,"n.a.",INDEX('Item setup'!$F$8:$F$47,MATCH(B257,'Item setup'!$A$8:$A$47,0))))</x:f>
      </x:c>
    </x:row>
    <x:row r="258" ht="24" customHeight="1">
      <x:c r="A258" s="7"/>
      <x:c r="B258" s="5"/>
      <x:c r="C258" s="5"/>
      <x:c r="D258" s="5"/>
      <x:c r="E258" s="16"/>
      <x:c r="F258" s="16"/>
      <x:c r="G258" s="5"/>
      <x:c r="H258" s="15" t="str">
        <x:f>IF(B258="","",IF(COUNTIFS('Item setup'!$A$8:$A$47,B258)&lt;&gt;1,"n.a.",INDEX('Item setup'!$B$8:$B$47,MATCH(B258,'Item setup'!$A$8:$A$47,0))))</x:f>
      </x:c>
      <x:c r="I258" s="15" t="str">
        <x:f>IF(B258="","",IF(COUNTIFS('Item setup'!$A$8:$A$47,B258)&lt;&gt;1,"n.a.",INDEX('Item setup'!$E$8:$E$47,MATCH(B258,'Item setup'!$A$8:$A$47,0))))</x:f>
      </x:c>
      <x:c r="J258" s="17" t="str">
        <x:f>IF(B258="","",IF(COUNTIFS('Item setup'!$A$8:$A$47,B258)&lt;&gt;1,"n.a.",INDEX('Item setup'!$I$8:$I$47,MATCH(B258,'Item setup'!$A$8:$A$47,0))))</x:f>
      </x:c>
      <x:c r="K258" s="17" t="str">
        <x:f>IF(OR(A258="",B258="",NOT(ISNUMBER(F258))),"",IF(ISNUMBER(J258),F258*J258,"n.a."))</x:f>
      </x:c>
      <x:c r="L258" s="15" t="str">
        <x:f>IF(OR(B258="",NOT(ISNUMBER(E258))),"",IF(OR(D258="Routine",D258="QC",D258="Repeat"),IF(COUNTIFS('Item setup'!$A$8:$A$47,B258)&lt;&gt;1,"n.a.",IF(IF(D258="Routine",COUNTIFS('Item setup'!$A$8:$A$47,B258,'Item setup'!$J$8:$J$47,"&lt;&gt;"),IF(D258="QC",COUNTIFS('Item setup'!$A$8:$A$47,B258,'Item setup'!$K$8:$K$47,"&lt;&gt;"),COUNTIFS('Item setup'!$A$8:$A$47,B258,'Item setup'!$L$8:$L$47,"&lt;&gt;")))=0,"n.a.",E258*IF(D258="Routine",INDEX('Item setup'!$J$8:$J$47,MATCH(B258,'Item setup'!$A$8:$A$47,0)),IF(D258="QC",INDEX('Item setup'!$K$8:$K$47,MATCH(B258,'Item setup'!$A$8:$A$47,0)),INDEX('Item setup'!$L$8:$L$47,MATCH(B258,'Item setup'!$A$8:$A$47,0)))))),""))</x:f>
      </x:c>
      <x:c r="M258" s="15" t="str">
        <x:f>IF(AND(ISNUMBER(F258),ISNUMBER(L258)),F258-L258,"")</x:f>
      </x:c>
      <x:c r="N258" s="15" t="str">
        <x:f>IF(COUNTA(A258:G258)=0,"",IF(OR(A258="",B258="",C258="",D258="",NOT(ISNUMBER(F258))),"Complete entry",IF(OR(NOT(ISNUMBER(A258)),NOT(ISNUMBER(F258)),F258&lt;0),"Invalid date/quantity",IF(COUNTIFS('Item setup'!$A$8:$A$47,B258)&lt;&gt;1,"Check item ID",IF(COUNTIFS('Lot register'!$A$8:$A$107,B258,'Lot register'!$B$8:$B$107,C258)&lt;&gt;1,"Check lot ID",IF(OR(D258="Routine",D258="QC",D258="Repeat"),IF(OR(NOT(ISNUMBER(E258)),E258&lt;0),"Enter work count",IF(NOT(ISNUMBER(J258)),"Enter pack details","Recorded")),IF(NOT(ISNUMBER(J258)),"Enter pack details","Recorded")))))))</x:f>
      </x:c>
      <x:c r="O258" s="15" t="str">
        <x:f>IF(B258="","",IF(COUNTIFS('Item setup'!$A$8:$A$47,B258)&lt;&gt;1,"n.a.",INDEX('Item setup'!$F$8:$F$47,MATCH(B258,'Item setup'!$A$8:$A$47,0))))</x:f>
      </x:c>
    </x:row>
    <x:row r="259" ht="24" customHeight="1">
      <x:c r="A259" s="7"/>
      <x:c r="B259" s="5"/>
      <x:c r="C259" s="5"/>
      <x:c r="D259" s="5"/>
      <x:c r="E259" s="16"/>
      <x:c r="F259" s="16"/>
      <x:c r="G259" s="5"/>
      <x:c r="H259" s="15" t="str">
        <x:f>IF(B259="","",IF(COUNTIFS('Item setup'!$A$8:$A$47,B259)&lt;&gt;1,"n.a.",INDEX('Item setup'!$B$8:$B$47,MATCH(B259,'Item setup'!$A$8:$A$47,0))))</x:f>
      </x:c>
      <x:c r="I259" s="15" t="str">
        <x:f>IF(B259="","",IF(COUNTIFS('Item setup'!$A$8:$A$47,B259)&lt;&gt;1,"n.a.",INDEX('Item setup'!$E$8:$E$47,MATCH(B259,'Item setup'!$A$8:$A$47,0))))</x:f>
      </x:c>
      <x:c r="J259" s="17" t="str">
        <x:f>IF(B259="","",IF(COUNTIFS('Item setup'!$A$8:$A$47,B259)&lt;&gt;1,"n.a.",INDEX('Item setup'!$I$8:$I$47,MATCH(B259,'Item setup'!$A$8:$A$47,0))))</x:f>
      </x:c>
      <x:c r="K259" s="17" t="str">
        <x:f>IF(OR(A259="",B259="",NOT(ISNUMBER(F259))),"",IF(ISNUMBER(J259),F259*J259,"n.a."))</x:f>
      </x:c>
      <x:c r="L259" s="15" t="str">
        <x:f>IF(OR(B259="",NOT(ISNUMBER(E259))),"",IF(OR(D259="Routine",D259="QC",D259="Repeat"),IF(COUNTIFS('Item setup'!$A$8:$A$47,B259)&lt;&gt;1,"n.a.",IF(IF(D259="Routine",COUNTIFS('Item setup'!$A$8:$A$47,B259,'Item setup'!$J$8:$J$47,"&lt;&gt;"),IF(D259="QC",COUNTIFS('Item setup'!$A$8:$A$47,B259,'Item setup'!$K$8:$K$47,"&lt;&gt;"),COUNTIFS('Item setup'!$A$8:$A$47,B259,'Item setup'!$L$8:$L$47,"&lt;&gt;")))=0,"n.a.",E259*IF(D259="Routine",INDEX('Item setup'!$J$8:$J$47,MATCH(B259,'Item setup'!$A$8:$A$47,0)),IF(D259="QC",INDEX('Item setup'!$K$8:$K$47,MATCH(B259,'Item setup'!$A$8:$A$47,0)),INDEX('Item setup'!$L$8:$L$47,MATCH(B259,'Item setup'!$A$8:$A$47,0)))))),""))</x:f>
      </x:c>
      <x:c r="M259" s="15" t="str">
        <x:f>IF(AND(ISNUMBER(F259),ISNUMBER(L259)),F259-L259,"")</x:f>
      </x:c>
      <x:c r="N259" s="15" t="str">
        <x:f>IF(COUNTA(A259:G259)=0,"",IF(OR(A259="",B259="",C259="",D259="",NOT(ISNUMBER(F259))),"Complete entry",IF(OR(NOT(ISNUMBER(A259)),NOT(ISNUMBER(F259)),F259&lt;0),"Invalid date/quantity",IF(COUNTIFS('Item setup'!$A$8:$A$47,B259)&lt;&gt;1,"Check item ID",IF(COUNTIFS('Lot register'!$A$8:$A$107,B259,'Lot register'!$B$8:$B$107,C259)&lt;&gt;1,"Check lot ID",IF(OR(D259="Routine",D259="QC",D259="Repeat"),IF(OR(NOT(ISNUMBER(E259)),E259&lt;0),"Enter work count",IF(NOT(ISNUMBER(J259)),"Enter pack details","Recorded")),IF(NOT(ISNUMBER(J259)),"Enter pack details","Recorded")))))))</x:f>
      </x:c>
      <x:c r="O259" s="15" t="str">
        <x:f>IF(B259="","",IF(COUNTIFS('Item setup'!$A$8:$A$47,B259)&lt;&gt;1,"n.a.",INDEX('Item setup'!$F$8:$F$47,MATCH(B259,'Item setup'!$A$8:$A$47,0))))</x:f>
      </x:c>
    </x:row>
    <x:row r="260" ht="24" customHeight="1">
      <x:c r="A260" s="7"/>
      <x:c r="B260" s="5"/>
      <x:c r="C260" s="5"/>
      <x:c r="D260" s="5"/>
      <x:c r="E260" s="16"/>
      <x:c r="F260" s="16"/>
      <x:c r="G260" s="5"/>
      <x:c r="H260" s="15" t="str">
        <x:f>IF(B260="","",IF(COUNTIFS('Item setup'!$A$8:$A$47,B260)&lt;&gt;1,"n.a.",INDEX('Item setup'!$B$8:$B$47,MATCH(B260,'Item setup'!$A$8:$A$47,0))))</x:f>
      </x:c>
      <x:c r="I260" s="15" t="str">
        <x:f>IF(B260="","",IF(COUNTIFS('Item setup'!$A$8:$A$47,B260)&lt;&gt;1,"n.a.",INDEX('Item setup'!$E$8:$E$47,MATCH(B260,'Item setup'!$A$8:$A$47,0))))</x:f>
      </x:c>
      <x:c r="J260" s="17" t="str">
        <x:f>IF(B260="","",IF(COUNTIFS('Item setup'!$A$8:$A$47,B260)&lt;&gt;1,"n.a.",INDEX('Item setup'!$I$8:$I$47,MATCH(B260,'Item setup'!$A$8:$A$47,0))))</x:f>
      </x:c>
      <x:c r="K260" s="17" t="str">
        <x:f>IF(OR(A260="",B260="",NOT(ISNUMBER(F260))),"",IF(ISNUMBER(J260),F260*J260,"n.a."))</x:f>
      </x:c>
      <x:c r="L260" s="15" t="str">
        <x:f>IF(OR(B260="",NOT(ISNUMBER(E260))),"",IF(OR(D260="Routine",D260="QC",D260="Repeat"),IF(COUNTIFS('Item setup'!$A$8:$A$47,B260)&lt;&gt;1,"n.a.",IF(IF(D260="Routine",COUNTIFS('Item setup'!$A$8:$A$47,B260,'Item setup'!$J$8:$J$47,"&lt;&gt;"),IF(D260="QC",COUNTIFS('Item setup'!$A$8:$A$47,B260,'Item setup'!$K$8:$K$47,"&lt;&gt;"),COUNTIFS('Item setup'!$A$8:$A$47,B260,'Item setup'!$L$8:$L$47,"&lt;&gt;")))=0,"n.a.",E260*IF(D260="Routine",INDEX('Item setup'!$J$8:$J$47,MATCH(B260,'Item setup'!$A$8:$A$47,0)),IF(D260="QC",INDEX('Item setup'!$K$8:$K$47,MATCH(B260,'Item setup'!$A$8:$A$47,0)),INDEX('Item setup'!$L$8:$L$47,MATCH(B260,'Item setup'!$A$8:$A$47,0)))))),""))</x:f>
      </x:c>
      <x:c r="M260" s="15" t="str">
        <x:f>IF(AND(ISNUMBER(F260),ISNUMBER(L260)),F260-L260,"")</x:f>
      </x:c>
      <x:c r="N260" s="15" t="str">
        <x:f>IF(COUNTA(A260:G260)=0,"",IF(OR(A260="",B260="",C260="",D260="",NOT(ISNUMBER(F260))),"Complete entry",IF(OR(NOT(ISNUMBER(A260)),NOT(ISNUMBER(F260)),F260&lt;0),"Invalid date/quantity",IF(COUNTIFS('Item setup'!$A$8:$A$47,B260)&lt;&gt;1,"Check item ID",IF(COUNTIFS('Lot register'!$A$8:$A$107,B260,'Lot register'!$B$8:$B$107,C260)&lt;&gt;1,"Check lot ID",IF(OR(D260="Routine",D260="QC",D260="Repeat"),IF(OR(NOT(ISNUMBER(E260)),E260&lt;0),"Enter work count",IF(NOT(ISNUMBER(J260)),"Enter pack details","Recorded")),IF(NOT(ISNUMBER(J260)),"Enter pack details","Recorded")))))))</x:f>
      </x:c>
      <x:c r="O260" s="15" t="str">
        <x:f>IF(B260="","",IF(COUNTIFS('Item setup'!$A$8:$A$47,B260)&lt;&gt;1,"n.a.",INDEX('Item setup'!$F$8:$F$47,MATCH(B260,'Item setup'!$A$8:$A$47,0))))</x:f>
      </x:c>
    </x:row>
    <x:row r="261" ht="24" customHeight="1">
      <x:c r="A261" s="7"/>
      <x:c r="B261" s="5"/>
      <x:c r="C261" s="5"/>
      <x:c r="D261" s="5"/>
      <x:c r="E261" s="16"/>
      <x:c r="F261" s="16"/>
      <x:c r="G261" s="5"/>
      <x:c r="H261" s="15" t="str">
        <x:f>IF(B261="","",IF(COUNTIFS('Item setup'!$A$8:$A$47,B261)&lt;&gt;1,"n.a.",INDEX('Item setup'!$B$8:$B$47,MATCH(B261,'Item setup'!$A$8:$A$47,0))))</x:f>
      </x:c>
      <x:c r="I261" s="15" t="str">
        <x:f>IF(B261="","",IF(COUNTIFS('Item setup'!$A$8:$A$47,B261)&lt;&gt;1,"n.a.",INDEX('Item setup'!$E$8:$E$47,MATCH(B261,'Item setup'!$A$8:$A$47,0))))</x:f>
      </x:c>
      <x:c r="J261" s="17" t="str">
        <x:f>IF(B261="","",IF(COUNTIFS('Item setup'!$A$8:$A$47,B261)&lt;&gt;1,"n.a.",INDEX('Item setup'!$I$8:$I$47,MATCH(B261,'Item setup'!$A$8:$A$47,0))))</x:f>
      </x:c>
      <x:c r="K261" s="17" t="str">
        <x:f>IF(OR(A261="",B261="",NOT(ISNUMBER(F261))),"",IF(ISNUMBER(J261),F261*J261,"n.a."))</x:f>
      </x:c>
      <x:c r="L261" s="15" t="str">
        <x:f>IF(OR(B261="",NOT(ISNUMBER(E261))),"",IF(OR(D261="Routine",D261="QC",D261="Repeat"),IF(COUNTIFS('Item setup'!$A$8:$A$47,B261)&lt;&gt;1,"n.a.",IF(IF(D261="Routine",COUNTIFS('Item setup'!$A$8:$A$47,B261,'Item setup'!$J$8:$J$47,"&lt;&gt;"),IF(D261="QC",COUNTIFS('Item setup'!$A$8:$A$47,B261,'Item setup'!$K$8:$K$47,"&lt;&gt;"),COUNTIFS('Item setup'!$A$8:$A$47,B261,'Item setup'!$L$8:$L$47,"&lt;&gt;")))=0,"n.a.",E261*IF(D261="Routine",INDEX('Item setup'!$J$8:$J$47,MATCH(B261,'Item setup'!$A$8:$A$47,0)),IF(D261="QC",INDEX('Item setup'!$K$8:$K$47,MATCH(B261,'Item setup'!$A$8:$A$47,0)),INDEX('Item setup'!$L$8:$L$47,MATCH(B261,'Item setup'!$A$8:$A$47,0)))))),""))</x:f>
      </x:c>
      <x:c r="M261" s="15" t="str">
        <x:f>IF(AND(ISNUMBER(F261),ISNUMBER(L261)),F261-L261,"")</x:f>
      </x:c>
      <x:c r="N261" s="15" t="str">
        <x:f>IF(COUNTA(A261:G261)=0,"",IF(OR(A261="",B261="",C261="",D261="",NOT(ISNUMBER(F261))),"Complete entry",IF(OR(NOT(ISNUMBER(A261)),NOT(ISNUMBER(F261)),F261&lt;0),"Invalid date/quantity",IF(COUNTIFS('Item setup'!$A$8:$A$47,B261)&lt;&gt;1,"Check item ID",IF(COUNTIFS('Lot register'!$A$8:$A$107,B261,'Lot register'!$B$8:$B$107,C261)&lt;&gt;1,"Check lot ID",IF(OR(D261="Routine",D261="QC",D261="Repeat"),IF(OR(NOT(ISNUMBER(E261)),E261&lt;0),"Enter work count",IF(NOT(ISNUMBER(J261)),"Enter pack details","Recorded")),IF(NOT(ISNUMBER(J261)),"Enter pack details","Recorded")))))))</x:f>
      </x:c>
      <x:c r="O261" s="15" t="str">
        <x:f>IF(B261="","",IF(COUNTIFS('Item setup'!$A$8:$A$47,B261)&lt;&gt;1,"n.a.",INDEX('Item setup'!$F$8:$F$47,MATCH(B261,'Item setup'!$A$8:$A$47,0))))</x:f>
      </x:c>
    </x:row>
    <x:row r="262" ht="24" customHeight="1">
      <x:c r="A262" s="7"/>
      <x:c r="B262" s="5"/>
      <x:c r="C262" s="5"/>
      <x:c r="D262" s="5"/>
      <x:c r="E262" s="16"/>
      <x:c r="F262" s="16"/>
      <x:c r="G262" s="5"/>
      <x:c r="H262" s="15" t="str">
        <x:f>IF(B262="","",IF(COUNTIFS('Item setup'!$A$8:$A$47,B262)&lt;&gt;1,"n.a.",INDEX('Item setup'!$B$8:$B$47,MATCH(B262,'Item setup'!$A$8:$A$47,0))))</x:f>
      </x:c>
      <x:c r="I262" s="15" t="str">
        <x:f>IF(B262="","",IF(COUNTIFS('Item setup'!$A$8:$A$47,B262)&lt;&gt;1,"n.a.",INDEX('Item setup'!$E$8:$E$47,MATCH(B262,'Item setup'!$A$8:$A$47,0))))</x:f>
      </x:c>
      <x:c r="J262" s="17" t="str">
        <x:f>IF(B262="","",IF(COUNTIFS('Item setup'!$A$8:$A$47,B262)&lt;&gt;1,"n.a.",INDEX('Item setup'!$I$8:$I$47,MATCH(B262,'Item setup'!$A$8:$A$47,0))))</x:f>
      </x:c>
      <x:c r="K262" s="17" t="str">
        <x:f>IF(OR(A262="",B262="",NOT(ISNUMBER(F262))),"",IF(ISNUMBER(J262),F262*J262,"n.a."))</x:f>
      </x:c>
      <x:c r="L262" s="15" t="str">
        <x:f>IF(OR(B262="",NOT(ISNUMBER(E262))),"",IF(OR(D262="Routine",D262="QC",D262="Repeat"),IF(COUNTIFS('Item setup'!$A$8:$A$47,B262)&lt;&gt;1,"n.a.",IF(IF(D262="Routine",COUNTIFS('Item setup'!$A$8:$A$47,B262,'Item setup'!$J$8:$J$47,"&lt;&gt;"),IF(D262="QC",COUNTIFS('Item setup'!$A$8:$A$47,B262,'Item setup'!$K$8:$K$47,"&lt;&gt;"),COUNTIFS('Item setup'!$A$8:$A$47,B262,'Item setup'!$L$8:$L$47,"&lt;&gt;")))=0,"n.a.",E262*IF(D262="Routine",INDEX('Item setup'!$J$8:$J$47,MATCH(B262,'Item setup'!$A$8:$A$47,0)),IF(D262="QC",INDEX('Item setup'!$K$8:$K$47,MATCH(B262,'Item setup'!$A$8:$A$47,0)),INDEX('Item setup'!$L$8:$L$47,MATCH(B262,'Item setup'!$A$8:$A$47,0)))))),""))</x:f>
      </x:c>
      <x:c r="M262" s="15" t="str">
        <x:f>IF(AND(ISNUMBER(F262),ISNUMBER(L262)),F262-L262,"")</x:f>
      </x:c>
      <x:c r="N262" s="15" t="str">
        <x:f>IF(COUNTA(A262:G262)=0,"",IF(OR(A262="",B262="",C262="",D262="",NOT(ISNUMBER(F262))),"Complete entry",IF(OR(NOT(ISNUMBER(A262)),NOT(ISNUMBER(F262)),F262&lt;0),"Invalid date/quantity",IF(COUNTIFS('Item setup'!$A$8:$A$47,B262)&lt;&gt;1,"Check item ID",IF(COUNTIFS('Lot register'!$A$8:$A$107,B262,'Lot register'!$B$8:$B$107,C262)&lt;&gt;1,"Check lot ID",IF(OR(D262="Routine",D262="QC",D262="Repeat"),IF(OR(NOT(ISNUMBER(E262)),E262&lt;0),"Enter work count",IF(NOT(ISNUMBER(J262)),"Enter pack details","Recorded")),IF(NOT(ISNUMBER(J262)),"Enter pack details","Recorded")))))))</x:f>
      </x:c>
      <x:c r="O262" s="15" t="str">
        <x:f>IF(B262="","",IF(COUNTIFS('Item setup'!$A$8:$A$47,B262)&lt;&gt;1,"n.a.",INDEX('Item setup'!$F$8:$F$47,MATCH(B262,'Item setup'!$A$8:$A$47,0))))</x:f>
      </x:c>
    </x:row>
    <x:row r="263" ht="24" customHeight="1">
      <x:c r="A263" s="7"/>
      <x:c r="B263" s="5"/>
      <x:c r="C263" s="5"/>
      <x:c r="D263" s="5"/>
      <x:c r="E263" s="16"/>
      <x:c r="F263" s="16"/>
      <x:c r="G263" s="5"/>
      <x:c r="H263" s="15" t="str">
        <x:f>IF(B263="","",IF(COUNTIFS('Item setup'!$A$8:$A$47,B263)&lt;&gt;1,"n.a.",INDEX('Item setup'!$B$8:$B$47,MATCH(B263,'Item setup'!$A$8:$A$47,0))))</x:f>
      </x:c>
      <x:c r="I263" s="15" t="str">
        <x:f>IF(B263="","",IF(COUNTIFS('Item setup'!$A$8:$A$47,B263)&lt;&gt;1,"n.a.",INDEX('Item setup'!$E$8:$E$47,MATCH(B263,'Item setup'!$A$8:$A$47,0))))</x:f>
      </x:c>
      <x:c r="J263" s="17" t="str">
        <x:f>IF(B263="","",IF(COUNTIFS('Item setup'!$A$8:$A$47,B263)&lt;&gt;1,"n.a.",INDEX('Item setup'!$I$8:$I$47,MATCH(B263,'Item setup'!$A$8:$A$47,0))))</x:f>
      </x:c>
      <x:c r="K263" s="17" t="str">
        <x:f>IF(OR(A263="",B263="",NOT(ISNUMBER(F263))),"",IF(ISNUMBER(J263),F263*J263,"n.a."))</x:f>
      </x:c>
      <x:c r="L263" s="15" t="str">
        <x:f>IF(OR(B263="",NOT(ISNUMBER(E263))),"",IF(OR(D263="Routine",D263="QC",D263="Repeat"),IF(COUNTIFS('Item setup'!$A$8:$A$47,B263)&lt;&gt;1,"n.a.",IF(IF(D263="Routine",COUNTIFS('Item setup'!$A$8:$A$47,B263,'Item setup'!$J$8:$J$47,"&lt;&gt;"),IF(D263="QC",COUNTIFS('Item setup'!$A$8:$A$47,B263,'Item setup'!$K$8:$K$47,"&lt;&gt;"),COUNTIFS('Item setup'!$A$8:$A$47,B263,'Item setup'!$L$8:$L$47,"&lt;&gt;")))=0,"n.a.",E263*IF(D263="Routine",INDEX('Item setup'!$J$8:$J$47,MATCH(B263,'Item setup'!$A$8:$A$47,0)),IF(D263="QC",INDEX('Item setup'!$K$8:$K$47,MATCH(B263,'Item setup'!$A$8:$A$47,0)),INDEX('Item setup'!$L$8:$L$47,MATCH(B263,'Item setup'!$A$8:$A$47,0)))))),""))</x:f>
      </x:c>
      <x:c r="M263" s="15" t="str">
        <x:f>IF(AND(ISNUMBER(F263),ISNUMBER(L263)),F263-L263,"")</x:f>
      </x:c>
      <x:c r="N263" s="15" t="str">
        <x:f>IF(COUNTA(A263:G263)=0,"",IF(OR(A263="",B263="",C263="",D263="",NOT(ISNUMBER(F263))),"Complete entry",IF(OR(NOT(ISNUMBER(A263)),NOT(ISNUMBER(F263)),F263&lt;0),"Invalid date/quantity",IF(COUNTIFS('Item setup'!$A$8:$A$47,B263)&lt;&gt;1,"Check item ID",IF(COUNTIFS('Lot register'!$A$8:$A$107,B263,'Lot register'!$B$8:$B$107,C263)&lt;&gt;1,"Check lot ID",IF(OR(D263="Routine",D263="QC",D263="Repeat"),IF(OR(NOT(ISNUMBER(E263)),E263&lt;0),"Enter work count",IF(NOT(ISNUMBER(J263)),"Enter pack details","Recorded")),IF(NOT(ISNUMBER(J263)),"Enter pack details","Recorded")))))))</x:f>
      </x:c>
      <x:c r="O263" s="15" t="str">
        <x:f>IF(B263="","",IF(COUNTIFS('Item setup'!$A$8:$A$47,B263)&lt;&gt;1,"n.a.",INDEX('Item setup'!$F$8:$F$47,MATCH(B263,'Item setup'!$A$8:$A$47,0))))</x:f>
      </x:c>
    </x:row>
    <x:row r="264" ht="24" customHeight="1">
      <x:c r="A264" s="7"/>
      <x:c r="B264" s="5"/>
      <x:c r="C264" s="5"/>
      <x:c r="D264" s="5"/>
      <x:c r="E264" s="16"/>
      <x:c r="F264" s="16"/>
      <x:c r="G264" s="5"/>
      <x:c r="H264" s="15" t="str">
        <x:f>IF(B264="","",IF(COUNTIFS('Item setup'!$A$8:$A$47,B264)&lt;&gt;1,"n.a.",INDEX('Item setup'!$B$8:$B$47,MATCH(B264,'Item setup'!$A$8:$A$47,0))))</x:f>
      </x:c>
      <x:c r="I264" s="15" t="str">
        <x:f>IF(B264="","",IF(COUNTIFS('Item setup'!$A$8:$A$47,B264)&lt;&gt;1,"n.a.",INDEX('Item setup'!$E$8:$E$47,MATCH(B264,'Item setup'!$A$8:$A$47,0))))</x:f>
      </x:c>
      <x:c r="J264" s="17" t="str">
        <x:f>IF(B264="","",IF(COUNTIFS('Item setup'!$A$8:$A$47,B264)&lt;&gt;1,"n.a.",INDEX('Item setup'!$I$8:$I$47,MATCH(B264,'Item setup'!$A$8:$A$47,0))))</x:f>
      </x:c>
      <x:c r="K264" s="17" t="str">
        <x:f>IF(OR(A264="",B264="",NOT(ISNUMBER(F264))),"",IF(ISNUMBER(J264),F264*J264,"n.a."))</x:f>
      </x:c>
      <x:c r="L264" s="15" t="str">
        <x:f>IF(OR(B264="",NOT(ISNUMBER(E264))),"",IF(OR(D264="Routine",D264="QC",D264="Repeat"),IF(COUNTIFS('Item setup'!$A$8:$A$47,B264)&lt;&gt;1,"n.a.",IF(IF(D264="Routine",COUNTIFS('Item setup'!$A$8:$A$47,B264,'Item setup'!$J$8:$J$47,"&lt;&gt;"),IF(D264="QC",COUNTIFS('Item setup'!$A$8:$A$47,B264,'Item setup'!$K$8:$K$47,"&lt;&gt;"),COUNTIFS('Item setup'!$A$8:$A$47,B264,'Item setup'!$L$8:$L$47,"&lt;&gt;")))=0,"n.a.",E264*IF(D264="Routine",INDEX('Item setup'!$J$8:$J$47,MATCH(B264,'Item setup'!$A$8:$A$47,0)),IF(D264="QC",INDEX('Item setup'!$K$8:$K$47,MATCH(B264,'Item setup'!$A$8:$A$47,0)),INDEX('Item setup'!$L$8:$L$47,MATCH(B264,'Item setup'!$A$8:$A$47,0)))))),""))</x:f>
      </x:c>
      <x:c r="M264" s="15" t="str">
        <x:f>IF(AND(ISNUMBER(F264),ISNUMBER(L264)),F264-L264,"")</x:f>
      </x:c>
      <x:c r="N264" s="15" t="str">
        <x:f>IF(COUNTA(A264:G264)=0,"",IF(OR(A264="",B264="",C264="",D264="",NOT(ISNUMBER(F264))),"Complete entry",IF(OR(NOT(ISNUMBER(A264)),NOT(ISNUMBER(F264)),F264&lt;0),"Invalid date/quantity",IF(COUNTIFS('Item setup'!$A$8:$A$47,B264)&lt;&gt;1,"Check item ID",IF(COUNTIFS('Lot register'!$A$8:$A$107,B264,'Lot register'!$B$8:$B$107,C264)&lt;&gt;1,"Check lot ID",IF(OR(D264="Routine",D264="QC",D264="Repeat"),IF(OR(NOT(ISNUMBER(E264)),E264&lt;0),"Enter work count",IF(NOT(ISNUMBER(J264)),"Enter pack details","Recorded")),IF(NOT(ISNUMBER(J264)),"Enter pack details","Recorded")))))))</x:f>
      </x:c>
      <x:c r="O264" s="15" t="str">
        <x:f>IF(B264="","",IF(COUNTIFS('Item setup'!$A$8:$A$47,B264)&lt;&gt;1,"n.a.",INDEX('Item setup'!$F$8:$F$47,MATCH(B264,'Item setup'!$A$8:$A$47,0))))</x:f>
      </x:c>
    </x:row>
    <x:row r="265" ht="24" customHeight="1">
      <x:c r="A265" s="7"/>
      <x:c r="B265" s="5"/>
      <x:c r="C265" s="5"/>
      <x:c r="D265" s="5"/>
      <x:c r="E265" s="16"/>
      <x:c r="F265" s="16"/>
      <x:c r="G265" s="5"/>
      <x:c r="H265" s="15" t="str">
        <x:f>IF(B265="","",IF(COUNTIFS('Item setup'!$A$8:$A$47,B265)&lt;&gt;1,"n.a.",INDEX('Item setup'!$B$8:$B$47,MATCH(B265,'Item setup'!$A$8:$A$47,0))))</x:f>
      </x:c>
      <x:c r="I265" s="15" t="str">
        <x:f>IF(B265="","",IF(COUNTIFS('Item setup'!$A$8:$A$47,B265)&lt;&gt;1,"n.a.",INDEX('Item setup'!$E$8:$E$47,MATCH(B265,'Item setup'!$A$8:$A$47,0))))</x:f>
      </x:c>
      <x:c r="J265" s="17" t="str">
        <x:f>IF(B265="","",IF(COUNTIFS('Item setup'!$A$8:$A$47,B265)&lt;&gt;1,"n.a.",INDEX('Item setup'!$I$8:$I$47,MATCH(B265,'Item setup'!$A$8:$A$47,0))))</x:f>
      </x:c>
      <x:c r="K265" s="17" t="str">
        <x:f>IF(OR(A265="",B265="",NOT(ISNUMBER(F265))),"",IF(ISNUMBER(J265),F265*J265,"n.a."))</x:f>
      </x:c>
      <x:c r="L265" s="15" t="str">
        <x:f>IF(OR(B265="",NOT(ISNUMBER(E265))),"",IF(OR(D265="Routine",D265="QC",D265="Repeat"),IF(COUNTIFS('Item setup'!$A$8:$A$47,B265)&lt;&gt;1,"n.a.",IF(IF(D265="Routine",COUNTIFS('Item setup'!$A$8:$A$47,B265,'Item setup'!$J$8:$J$47,"&lt;&gt;"),IF(D265="QC",COUNTIFS('Item setup'!$A$8:$A$47,B265,'Item setup'!$K$8:$K$47,"&lt;&gt;"),COUNTIFS('Item setup'!$A$8:$A$47,B265,'Item setup'!$L$8:$L$47,"&lt;&gt;")))=0,"n.a.",E265*IF(D265="Routine",INDEX('Item setup'!$J$8:$J$47,MATCH(B265,'Item setup'!$A$8:$A$47,0)),IF(D265="QC",INDEX('Item setup'!$K$8:$K$47,MATCH(B265,'Item setup'!$A$8:$A$47,0)),INDEX('Item setup'!$L$8:$L$47,MATCH(B265,'Item setup'!$A$8:$A$47,0)))))),""))</x:f>
      </x:c>
      <x:c r="M265" s="15" t="str">
        <x:f>IF(AND(ISNUMBER(F265),ISNUMBER(L265)),F265-L265,"")</x:f>
      </x:c>
      <x:c r="N265" s="15" t="str">
        <x:f>IF(COUNTA(A265:G265)=0,"",IF(OR(A265="",B265="",C265="",D265="",NOT(ISNUMBER(F265))),"Complete entry",IF(OR(NOT(ISNUMBER(A265)),NOT(ISNUMBER(F265)),F265&lt;0),"Invalid date/quantity",IF(COUNTIFS('Item setup'!$A$8:$A$47,B265)&lt;&gt;1,"Check item ID",IF(COUNTIFS('Lot register'!$A$8:$A$107,B265,'Lot register'!$B$8:$B$107,C265)&lt;&gt;1,"Check lot ID",IF(OR(D265="Routine",D265="QC",D265="Repeat"),IF(OR(NOT(ISNUMBER(E265)),E265&lt;0),"Enter work count",IF(NOT(ISNUMBER(J265)),"Enter pack details","Recorded")),IF(NOT(ISNUMBER(J265)),"Enter pack details","Recorded")))))))</x:f>
      </x:c>
      <x:c r="O265" s="15" t="str">
        <x:f>IF(B265="","",IF(COUNTIFS('Item setup'!$A$8:$A$47,B265)&lt;&gt;1,"n.a.",INDEX('Item setup'!$F$8:$F$47,MATCH(B265,'Item setup'!$A$8:$A$47,0))))</x:f>
      </x:c>
    </x:row>
    <x:row r="266" ht="24" customHeight="1">
      <x:c r="A266" s="7"/>
      <x:c r="B266" s="5"/>
      <x:c r="C266" s="5"/>
      <x:c r="D266" s="5"/>
      <x:c r="E266" s="16"/>
      <x:c r="F266" s="16"/>
      <x:c r="G266" s="5"/>
      <x:c r="H266" s="15" t="str">
        <x:f>IF(B266="","",IF(COUNTIFS('Item setup'!$A$8:$A$47,B266)&lt;&gt;1,"n.a.",INDEX('Item setup'!$B$8:$B$47,MATCH(B266,'Item setup'!$A$8:$A$47,0))))</x:f>
      </x:c>
      <x:c r="I266" s="15" t="str">
        <x:f>IF(B266="","",IF(COUNTIFS('Item setup'!$A$8:$A$47,B266)&lt;&gt;1,"n.a.",INDEX('Item setup'!$E$8:$E$47,MATCH(B266,'Item setup'!$A$8:$A$47,0))))</x:f>
      </x:c>
      <x:c r="J266" s="17" t="str">
        <x:f>IF(B266="","",IF(COUNTIFS('Item setup'!$A$8:$A$47,B266)&lt;&gt;1,"n.a.",INDEX('Item setup'!$I$8:$I$47,MATCH(B266,'Item setup'!$A$8:$A$47,0))))</x:f>
      </x:c>
      <x:c r="K266" s="17" t="str">
        <x:f>IF(OR(A266="",B266="",NOT(ISNUMBER(F266))),"",IF(ISNUMBER(J266),F266*J266,"n.a."))</x:f>
      </x:c>
      <x:c r="L266" s="15" t="str">
        <x:f>IF(OR(B266="",NOT(ISNUMBER(E266))),"",IF(OR(D266="Routine",D266="QC",D266="Repeat"),IF(COUNTIFS('Item setup'!$A$8:$A$47,B266)&lt;&gt;1,"n.a.",IF(IF(D266="Routine",COUNTIFS('Item setup'!$A$8:$A$47,B266,'Item setup'!$J$8:$J$47,"&lt;&gt;"),IF(D266="QC",COUNTIFS('Item setup'!$A$8:$A$47,B266,'Item setup'!$K$8:$K$47,"&lt;&gt;"),COUNTIFS('Item setup'!$A$8:$A$47,B266,'Item setup'!$L$8:$L$47,"&lt;&gt;")))=0,"n.a.",E266*IF(D266="Routine",INDEX('Item setup'!$J$8:$J$47,MATCH(B266,'Item setup'!$A$8:$A$47,0)),IF(D266="QC",INDEX('Item setup'!$K$8:$K$47,MATCH(B266,'Item setup'!$A$8:$A$47,0)),INDEX('Item setup'!$L$8:$L$47,MATCH(B266,'Item setup'!$A$8:$A$47,0)))))),""))</x:f>
      </x:c>
      <x:c r="M266" s="15" t="str">
        <x:f>IF(AND(ISNUMBER(F266),ISNUMBER(L266)),F266-L266,"")</x:f>
      </x:c>
      <x:c r="N266" s="15" t="str">
        <x:f>IF(COUNTA(A266:G266)=0,"",IF(OR(A266="",B266="",C266="",D266="",NOT(ISNUMBER(F266))),"Complete entry",IF(OR(NOT(ISNUMBER(A266)),NOT(ISNUMBER(F266)),F266&lt;0),"Invalid date/quantity",IF(COUNTIFS('Item setup'!$A$8:$A$47,B266)&lt;&gt;1,"Check item ID",IF(COUNTIFS('Lot register'!$A$8:$A$107,B266,'Lot register'!$B$8:$B$107,C266)&lt;&gt;1,"Check lot ID",IF(OR(D266="Routine",D266="QC",D266="Repeat"),IF(OR(NOT(ISNUMBER(E266)),E266&lt;0),"Enter work count",IF(NOT(ISNUMBER(J266)),"Enter pack details","Recorded")),IF(NOT(ISNUMBER(J266)),"Enter pack details","Recorded")))))))</x:f>
      </x:c>
      <x:c r="O266" s="15" t="str">
        <x:f>IF(B266="","",IF(COUNTIFS('Item setup'!$A$8:$A$47,B266)&lt;&gt;1,"n.a.",INDEX('Item setup'!$F$8:$F$47,MATCH(B266,'Item setup'!$A$8:$A$47,0))))</x:f>
      </x:c>
    </x:row>
    <x:row r="267" ht="24" customHeight="1">
      <x:c r="A267" s="7"/>
      <x:c r="B267" s="5"/>
      <x:c r="C267" s="5"/>
      <x:c r="D267" s="5"/>
      <x:c r="E267" s="16"/>
      <x:c r="F267" s="16"/>
      <x:c r="G267" s="5"/>
      <x:c r="H267" s="15" t="str">
        <x:f>IF(B267="","",IF(COUNTIFS('Item setup'!$A$8:$A$47,B267)&lt;&gt;1,"n.a.",INDEX('Item setup'!$B$8:$B$47,MATCH(B267,'Item setup'!$A$8:$A$47,0))))</x:f>
      </x:c>
      <x:c r="I267" s="15" t="str">
        <x:f>IF(B267="","",IF(COUNTIFS('Item setup'!$A$8:$A$47,B267)&lt;&gt;1,"n.a.",INDEX('Item setup'!$E$8:$E$47,MATCH(B267,'Item setup'!$A$8:$A$47,0))))</x:f>
      </x:c>
      <x:c r="J267" s="17" t="str">
        <x:f>IF(B267="","",IF(COUNTIFS('Item setup'!$A$8:$A$47,B267)&lt;&gt;1,"n.a.",INDEX('Item setup'!$I$8:$I$47,MATCH(B267,'Item setup'!$A$8:$A$47,0))))</x:f>
      </x:c>
      <x:c r="K267" s="17" t="str">
        <x:f>IF(OR(A267="",B267="",NOT(ISNUMBER(F267))),"",IF(ISNUMBER(J267),F267*J267,"n.a."))</x:f>
      </x:c>
      <x:c r="L267" s="15" t="str">
        <x:f>IF(OR(B267="",NOT(ISNUMBER(E267))),"",IF(OR(D267="Routine",D267="QC",D267="Repeat"),IF(COUNTIFS('Item setup'!$A$8:$A$47,B267)&lt;&gt;1,"n.a.",IF(IF(D267="Routine",COUNTIFS('Item setup'!$A$8:$A$47,B267,'Item setup'!$J$8:$J$47,"&lt;&gt;"),IF(D267="QC",COUNTIFS('Item setup'!$A$8:$A$47,B267,'Item setup'!$K$8:$K$47,"&lt;&gt;"),COUNTIFS('Item setup'!$A$8:$A$47,B267,'Item setup'!$L$8:$L$47,"&lt;&gt;")))=0,"n.a.",E267*IF(D267="Routine",INDEX('Item setup'!$J$8:$J$47,MATCH(B267,'Item setup'!$A$8:$A$47,0)),IF(D267="QC",INDEX('Item setup'!$K$8:$K$47,MATCH(B267,'Item setup'!$A$8:$A$47,0)),INDEX('Item setup'!$L$8:$L$47,MATCH(B267,'Item setup'!$A$8:$A$47,0)))))),""))</x:f>
      </x:c>
      <x:c r="M267" s="15" t="str">
        <x:f>IF(AND(ISNUMBER(F267),ISNUMBER(L267)),F267-L267,"")</x:f>
      </x:c>
      <x:c r="N267" s="15" t="str">
        <x:f>IF(COUNTA(A267:G267)=0,"",IF(OR(A267="",B267="",C267="",D267="",NOT(ISNUMBER(F267))),"Complete entry",IF(OR(NOT(ISNUMBER(A267)),NOT(ISNUMBER(F267)),F267&lt;0),"Invalid date/quantity",IF(COUNTIFS('Item setup'!$A$8:$A$47,B267)&lt;&gt;1,"Check item ID",IF(COUNTIFS('Lot register'!$A$8:$A$107,B267,'Lot register'!$B$8:$B$107,C267)&lt;&gt;1,"Check lot ID",IF(OR(D267="Routine",D267="QC",D267="Repeat"),IF(OR(NOT(ISNUMBER(E267)),E267&lt;0),"Enter work count",IF(NOT(ISNUMBER(J267)),"Enter pack details","Recorded")),IF(NOT(ISNUMBER(J267)),"Enter pack details","Recorded")))))))</x:f>
      </x:c>
      <x:c r="O267" s="15" t="str">
        <x:f>IF(B267="","",IF(COUNTIFS('Item setup'!$A$8:$A$47,B267)&lt;&gt;1,"n.a.",INDEX('Item setup'!$F$8:$F$47,MATCH(B267,'Item setup'!$A$8:$A$47,0))))</x:f>
      </x:c>
    </x:row>
    <x:row r="268" ht="24" customHeight="1">
      <x:c r="A268" s="7"/>
      <x:c r="B268" s="5"/>
      <x:c r="C268" s="5"/>
      <x:c r="D268" s="5"/>
      <x:c r="E268" s="16"/>
      <x:c r="F268" s="16"/>
      <x:c r="G268" s="5"/>
      <x:c r="H268" s="15" t="str">
        <x:f>IF(B268="","",IF(COUNTIFS('Item setup'!$A$8:$A$47,B268)&lt;&gt;1,"n.a.",INDEX('Item setup'!$B$8:$B$47,MATCH(B268,'Item setup'!$A$8:$A$47,0))))</x:f>
      </x:c>
      <x:c r="I268" s="15" t="str">
        <x:f>IF(B268="","",IF(COUNTIFS('Item setup'!$A$8:$A$47,B268)&lt;&gt;1,"n.a.",INDEX('Item setup'!$E$8:$E$47,MATCH(B268,'Item setup'!$A$8:$A$47,0))))</x:f>
      </x:c>
      <x:c r="J268" s="17" t="str">
        <x:f>IF(B268="","",IF(COUNTIFS('Item setup'!$A$8:$A$47,B268)&lt;&gt;1,"n.a.",INDEX('Item setup'!$I$8:$I$47,MATCH(B268,'Item setup'!$A$8:$A$47,0))))</x:f>
      </x:c>
      <x:c r="K268" s="17" t="str">
        <x:f>IF(OR(A268="",B268="",NOT(ISNUMBER(F268))),"",IF(ISNUMBER(J268),F268*J268,"n.a."))</x:f>
      </x:c>
      <x:c r="L268" s="15" t="str">
        <x:f>IF(OR(B268="",NOT(ISNUMBER(E268))),"",IF(OR(D268="Routine",D268="QC",D268="Repeat"),IF(COUNTIFS('Item setup'!$A$8:$A$47,B268)&lt;&gt;1,"n.a.",IF(IF(D268="Routine",COUNTIFS('Item setup'!$A$8:$A$47,B268,'Item setup'!$J$8:$J$47,"&lt;&gt;"),IF(D268="QC",COUNTIFS('Item setup'!$A$8:$A$47,B268,'Item setup'!$K$8:$K$47,"&lt;&gt;"),COUNTIFS('Item setup'!$A$8:$A$47,B268,'Item setup'!$L$8:$L$47,"&lt;&gt;")))=0,"n.a.",E268*IF(D268="Routine",INDEX('Item setup'!$J$8:$J$47,MATCH(B268,'Item setup'!$A$8:$A$47,0)),IF(D268="QC",INDEX('Item setup'!$K$8:$K$47,MATCH(B268,'Item setup'!$A$8:$A$47,0)),INDEX('Item setup'!$L$8:$L$47,MATCH(B268,'Item setup'!$A$8:$A$47,0)))))),""))</x:f>
      </x:c>
      <x:c r="M268" s="15" t="str">
        <x:f>IF(AND(ISNUMBER(F268),ISNUMBER(L268)),F268-L268,"")</x:f>
      </x:c>
      <x:c r="N268" s="15" t="str">
        <x:f>IF(COUNTA(A268:G268)=0,"",IF(OR(A268="",B268="",C268="",D268="",NOT(ISNUMBER(F268))),"Complete entry",IF(OR(NOT(ISNUMBER(A268)),NOT(ISNUMBER(F268)),F268&lt;0),"Invalid date/quantity",IF(COUNTIFS('Item setup'!$A$8:$A$47,B268)&lt;&gt;1,"Check item ID",IF(COUNTIFS('Lot register'!$A$8:$A$107,B268,'Lot register'!$B$8:$B$107,C268)&lt;&gt;1,"Check lot ID",IF(OR(D268="Routine",D268="QC",D268="Repeat"),IF(OR(NOT(ISNUMBER(E268)),E268&lt;0),"Enter work count",IF(NOT(ISNUMBER(J268)),"Enter pack details","Recorded")),IF(NOT(ISNUMBER(J268)),"Enter pack details","Recorded")))))))</x:f>
      </x:c>
      <x:c r="O268" s="15" t="str">
        <x:f>IF(B268="","",IF(COUNTIFS('Item setup'!$A$8:$A$47,B268)&lt;&gt;1,"n.a.",INDEX('Item setup'!$F$8:$F$47,MATCH(B268,'Item setup'!$A$8:$A$47,0))))</x:f>
      </x:c>
    </x:row>
    <x:row r="269" ht="24" customHeight="1">
      <x:c r="A269" s="7"/>
      <x:c r="B269" s="5"/>
      <x:c r="C269" s="5"/>
      <x:c r="D269" s="5"/>
      <x:c r="E269" s="16"/>
      <x:c r="F269" s="16"/>
      <x:c r="G269" s="5"/>
      <x:c r="H269" s="15" t="str">
        <x:f>IF(B269="","",IF(COUNTIFS('Item setup'!$A$8:$A$47,B269)&lt;&gt;1,"n.a.",INDEX('Item setup'!$B$8:$B$47,MATCH(B269,'Item setup'!$A$8:$A$47,0))))</x:f>
      </x:c>
      <x:c r="I269" s="15" t="str">
        <x:f>IF(B269="","",IF(COUNTIFS('Item setup'!$A$8:$A$47,B269)&lt;&gt;1,"n.a.",INDEX('Item setup'!$E$8:$E$47,MATCH(B269,'Item setup'!$A$8:$A$47,0))))</x:f>
      </x:c>
      <x:c r="J269" s="17" t="str">
        <x:f>IF(B269="","",IF(COUNTIFS('Item setup'!$A$8:$A$47,B269)&lt;&gt;1,"n.a.",INDEX('Item setup'!$I$8:$I$47,MATCH(B269,'Item setup'!$A$8:$A$47,0))))</x:f>
      </x:c>
      <x:c r="K269" s="17" t="str">
        <x:f>IF(OR(A269="",B269="",NOT(ISNUMBER(F269))),"",IF(ISNUMBER(J269),F269*J269,"n.a."))</x:f>
      </x:c>
      <x:c r="L269" s="15" t="str">
        <x:f>IF(OR(B269="",NOT(ISNUMBER(E269))),"",IF(OR(D269="Routine",D269="QC",D269="Repeat"),IF(COUNTIFS('Item setup'!$A$8:$A$47,B269)&lt;&gt;1,"n.a.",IF(IF(D269="Routine",COUNTIFS('Item setup'!$A$8:$A$47,B269,'Item setup'!$J$8:$J$47,"&lt;&gt;"),IF(D269="QC",COUNTIFS('Item setup'!$A$8:$A$47,B269,'Item setup'!$K$8:$K$47,"&lt;&gt;"),COUNTIFS('Item setup'!$A$8:$A$47,B269,'Item setup'!$L$8:$L$47,"&lt;&gt;")))=0,"n.a.",E269*IF(D269="Routine",INDEX('Item setup'!$J$8:$J$47,MATCH(B269,'Item setup'!$A$8:$A$47,0)),IF(D269="QC",INDEX('Item setup'!$K$8:$K$47,MATCH(B269,'Item setup'!$A$8:$A$47,0)),INDEX('Item setup'!$L$8:$L$47,MATCH(B269,'Item setup'!$A$8:$A$47,0)))))),""))</x:f>
      </x:c>
      <x:c r="M269" s="15" t="str">
        <x:f>IF(AND(ISNUMBER(F269),ISNUMBER(L269)),F269-L269,"")</x:f>
      </x:c>
      <x:c r="N269" s="15" t="str">
        <x:f>IF(COUNTA(A269:G269)=0,"",IF(OR(A269="",B269="",C269="",D269="",NOT(ISNUMBER(F269))),"Complete entry",IF(OR(NOT(ISNUMBER(A269)),NOT(ISNUMBER(F269)),F269&lt;0),"Invalid date/quantity",IF(COUNTIFS('Item setup'!$A$8:$A$47,B269)&lt;&gt;1,"Check item ID",IF(COUNTIFS('Lot register'!$A$8:$A$107,B269,'Lot register'!$B$8:$B$107,C269)&lt;&gt;1,"Check lot ID",IF(OR(D269="Routine",D269="QC",D269="Repeat"),IF(OR(NOT(ISNUMBER(E269)),E269&lt;0),"Enter work count",IF(NOT(ISNUMBER(J269)),"Enter pack details","Recorded")),IF(NOT(ISNUMBER(J269)),"Enter pack details","Recorded")))))))</x:f>
      </x:c>
      <x:c r="O269" s="15" t="str">
        <x:f>IF(B269="","",IF(COUNTIFS('Item setup'!$A$8:$A$47,B269)&lt;&gt;1,"n.a.",INDEX('Item setup'!$F$8:$F$47,MATCH(B269,'Item setup'!$A$8:$A$47,0))))</x:f>
      </x:c>
    </x:row>
    <x:row r="270" ht="24" customHeight="1">
      <x:c r="A270" s="7"/>
      <x:c r="B270" s="5"/>
      <x:c r="C270" s="5"/>
      <x:c r="D270" s="5"/>
      <x:c r="E270" s="16"/>
      <x:c r="F270" s="16"/>
      <x:c r="G270" s="5"/>
      <x:c r="H270" s="15" t="str">
        <x:f>IF(B270="","",IF(COUNTIFS('Item setup'!$A$8:$A$47,B270)&lt;&gt;1,"n.a.",INDEX('Item setup'!$B$8:$B$47,MATCH(B270,'Item setup'!$A$8:$A$47,0))))</x:f>
      </x:c>
      <x:c r="I270" s="15" t="str">
        <x:f>IF(B270="","",IF(COUNTIFS('Item setup'!$A$8:$A$47,B270)&lt;&gt;1,"n.a.",INDEX('Item setup'!$E$8:$E$47,MATCH(B270,'Item setup'!$A$8:$A$47,0))))</x:f>
      </x:c>
      <x:c r="J270" s="17" t="str">
        <x:f>IF(B270="","",IF(COUNTIFS('Item setup'!$A$8:$A$47,B270)&lt;&gt;1,"n.a.",INDEX('Item setup'!$I$8:$I$47,MATCH(B270,'Item setup'!$A$8:$A$47,0))))</x:f>
      </x:c>
      <x:c r="K270" s="17" t="str">
        <x:f>IF(OR(A270="",B270="",NOT(ISNUMBER(F270))),"",IF(ISNUMBER(J270),F270*J270,"n.a."))</x:f>
      </x:c>
      <x:c r="L270" s="15" t="str">
        <x:f>IF(OR(B270="",NOT(ISNUMBER(E270))),"",IF(OR(D270="Routine",D270="QC",D270="Repeat"),IF(COUNTIFS('Item setup'!$A$8:$A$47,B270)&lt;&gt;1,"n.a.",IF(IF(D270="Routine",COUNTIFS('Item setup'!$A$8:$A$47,B270,'Item setup'!$J$8:$J$47,"&lt;&gt;"),IF(D270="QC",COUNTIFS('Item setup'!$A$8:$A$47,B270,'Item setup'!$K$8:$K$47,"&lt;&gt;"),COUNTIFS('Item setup'!$A$8:$A$47,B270,'Item setup'!$L$8:$L$47,"&lt;&gt;")))=0,"n.a.",E270*IF(D270="Routine",INDEX('Item setup'!$J$8:$J$47,MATCH(B270,'Item setup'!$A$8:$A$47,0)),IF(D270="QC",INDEX('Item setup'!$K$8:$K$47,MATCH(B270,'Item setup'!$A$8:$A$47,0)),INDEX('Item setup'!$L$8:$L$47,MATCH(B270,'Item setup'!$A$8:$A$47,0)))))),""))</x:f>
      </x:c>
      <x:c r="M270" s="15" t="str">
        <x:f>IF(AND(ISNUMBER(F270),ISNUMBER(L270)),F270-L270,"")</x:f>
      </x:c>
      <x:c r="N270" s="15" t="str">
        <x:f>IF(COUNTA(A270:G270)=0,"",IF(OR(A270="",B270="",C270="",D270="",NOT(ISNUMBER(F270))),"Complete entry",IF(OR(NOT(ISNUMBER(A270)),NOT(ISNUMBER(F270)),F270&lt;0),"Invalid date/quantity",IF(COUNTIFS('Item setup'!$A$8:$A$47,B270)&lt;&gt;1,"Check item ID",IF(COUNTIFS('Lot register'!$A$8:$A$107,B270,'Lot register'!$B$8:$B$107,C270)&lt;&gt;1,"Check lot ID",IF(OR(D270="Routine",D270="QC",D270="Repeat"),IF(OR(NOT(ISNUMBER(E270)),E270&lt;0),"Enter work count",IF(NOT(ISNUMBER(J270)),"Enter pack details","Recorded")),IF(NOT(ISNUMBER(J270)),"Enter pack details","Recorded")))))))</x:f>
      </x:c>
      <x:c r="O270" s="15" t="str">
        <x:f>IF(B270="","",IF(COUNTIFS('Item setup'!$A$8:$A$47,B270)&lt;&gt;1,"n.a.",INDEX('Item setup'!$F$8:$F$47,MATCH(B270,'Item setup'!$A$8:$A$47,0))))</x:f>
      </x:c>
    </x:row>
    <x:row r="271" ht="24" customHeight="1">
      <x:c r="A271" s="7"/>
      <x:c r="B271" s="5"/>
      <x:c r="C271" s="5"/>
      <x:c r="D271" s="5"/>
      <x:c r="E271" s="16"/>
      <x:c r="F271" s="16"/>
      <x:c r="G271" s="5"/>
      <x:c r="H271" s="15" t="str">
        <x:f>IF(B271="","",IF(COUNTIFS('Item setup'!$A$8:$A$47,B271)&lt;&gt;1,"n.a.",INDEX('Item setup'!$B$8:$B$47,MATCH(B271,'Item setup'!$A$8:$A$47,0))))</x:f>
      </x:c>
      <x:c r="I271" s="15" t="str">
        <x:f>IF(B271="","",IF(COUNTIFS('Item setup'!$A$8:$A$47,B271)&lt;&gt;1,"n.a.",INDEX('Item setup'!$E$8:$E$47,MATCH(B271,'Item setup'!$A$8:$A$47,0))))</x:f>
      </x:c>
      <x:c r="J271" s="17" t="str">
        <x:f>IF(B271="","",IF(COUNTIFS('Item setup'!$A$8:$A$47,B271)&lt;&gt;1,"n.a.",INDEX('Item setup'!$I$8:$I$47,MATCH(B271,'Item setup'!$A$8:$A$47,0))))</x:f>
      </x:c>
      <x:c r="K271" s="17" t="str">
        <x:f>IF(OR(A271="",B271="",NOT(ISNUMBER(F271))),"",IF(ISNUMBER(J271),F271*J271,"n.a."))</x:f>
      </x:c>
      <x:c r="L271" s="15" t="str">
        <x:f>IF(OR(B271="",NOT(ISNUMBER(E271))),"",IF(OR(D271="Routine",D271="QC",D271="Repeat"),IF(COUNTIFS('Item setup'!$A$8:$A$47,B271)&lt;&gt;1,"n.a.",IF(IF(D271="Routine",COUNTIFS('Item setup'!$A$8:$A$47,B271,'Item setup'!$J$8:$J$47,"&lt;&gt;"),IF(D271="QC",COUNTIFS('Item setup'!$A$8:$A$47,B271,'Item setup'!$K$8:$K$47,"&lt;&gt;"),COUNTIFS('Item setup'!$A$8:$A$47,B271,'Item setup'!$L$8:$L$47,"&lt;&gt;")))=0,"n.a.",E271*IF(D271="Routine",INDEX('Item setup'!$J$8:$J$47,MATCH(B271,'Item setup'!$A$8:$A$47,0)),IF(D271="QC",INDEX('Item setup'!$K$8:$K$47,MATCH(B271,'Item setup'!$A$8:$A$47,0)),INDEX('Item setup'!$L$8:$L$47,MATCH(B271,'Item setup'!$A$8:$A$47,0)))))),""))</x:f>
      </x:c>
      <x:c r="M271" s="15" t="str">
        <x:f>IF(AND(ISNUMBER(F271),ISNUMBER(L271)),F271-L271,"")</x:f>
      </x:c>
      <x:c r="N271" s="15" t="str">
        <x:f>IF(COUNTA(A271:G271)=0,"",IF(OR(A271="",B271="",C271="",D271="",NOT(ISNUMBER(F271))),"Complete entry",IF(OR(NOT(ISNUMBER(A271)),NOT(ISNUMBER(F271)),F271&lt;0),"Invalid date/quantity",IF(COUNTIFS('Item setup'!$A$8:$A$47,B271)&lt;&gt;1,"Check item ID",IF(COUNTIFS('Lot register'!$A$8:$A$107,B271,'Lot register'!$B$8:$B$107,C271)&lt;&gt;1,"Check lot ID",IF(OR(D271="Routine",D271="QC",D271="Repeat"),IF(OR(NOT(ISNUMBER(E271)),E271&lt;0),"Enter work count",IF(NOT(ISNUMBER(J271)),"Enter pack details","Recorded")),IF(NOT(ISNUMBER(J271)),"Enter pack details","Recorded")))))))</x:f>
      </x:c>
      <x:c r="O271" s="15" t="str">
        <x:f>IF(B271="","",IF(COUNTIFS('Item setup'!$A$8:$A$47,B271)&lt;&gt;1,"n.a.",INDEX('Item setup'!$F$8:$F$47,MATCH(B271,'Item setup'!$A$8:$A$47,0))))</x:f>
      </x:c>
    </x:row>
    <x:row r="272" ht="24" customHeight="1">
      <x:c r="A272" s="7"/>
      <x:c r="B272" s="5"/>
      <x:c r="C272" s="5"/>
      <x:c r="D272" s="5"/>
      <x:c r="E272" s="16"/>
      <x:c r="F272" s="16"/>
      <x:c r="G272" s="5"/>
      <x:c r="H272" s="15" t="str">
        <x:f>IF(B272="","",IF(COUNTIFS('Item setup'!$A$8:$A$47,B272)&lt;&gt;1,"n.a.",INDEX('Item setup'!$B$8:$B$47,MATCH(B272,'Item setup'!$A$8:$A$47,0))))</x:f>
      </x:c>
      <x:c r="I272" s="15" t="str">
        <x:f>IF(B272="","",IF(COUNTIFS('Item setup'!$A$8:$A$47,B272)&lt;&gt;1,"n.a.",INDEX('Item setup'!$E$8:$E$47,MATCH(B272,'Item setup'!$A$8:$A$47,0))))</x:f>
      </x:c>
      <x:c r="J272" s="17" t="str">
        <x:f>IF(B272="","",IF(COUNTIFS('Item setup'!$A$8:$A$47,B272)&lt;&gt;1,"n.a.",INDEX('Item setup'!$I$8:$I$47,MATCH(B272,'Item setup'!$A$8:$A$47,0))))</x:f>
      </x:c>
      <x:c r="K272" s="17" t="str">
        <x:f>IF(OR(A272="",B272="",NOT(ISNUMBER(F272))),"",IF(ISNUMBER(J272),F272*J272,"n.a."))</x:f>
      </x:c>
      <x:c r="L272" s="15" t="str">
        <x:f>IF(OR(B272="",NOT(ISNUMBER(E272))),"",IF(OR(D272="Routine",D272="QC",D272="Repeat"),IF(COUNTIFS('Item setup'!$A$8:$A$47,B272)&lt;&gt;1,"n.a.",IF(IF(D272="Routine",COUNTIFS('Item setup'!$A$8:$A$47,B272,'Item setup'!$J$8:$J$47,"&lt;&gt;"),IF(D272="QC",COUNTIFS('Item setup'!$A$8:$A$47,B272,'Item setup'!$K$8:$K$47,"&lt;&gt;"),COUNTIFS('Item setup'!$A$8:$A$47,B272,'Item setup'!$L$8:$L$47,"&lt;&gt;")))=0,"n.a.",E272*IF(D272="Routine",INDEX('Item setup'!$J$8:$J$47,MATCH(B272,'Item setup'!$A$8:$A$47,0)),IF(D272="QC",INDEX('Item setup'!$K$8:$K$47,MATCH(B272,'Item setup'!$A$8:$A$47,0)),INDEX('Item setup'!$L$8:$L$47,MATCH(B272,'Item setup'!$A$8:$A$47,0)))))),""))</x:f>
      </x:c>
      <x:c r="M272" s="15" t="str">
        <x:f>IF(AND(ISNUMBER(F272),ISNUMBER(L272)),F272-L272,"")</x:f>
      </x:c>
      <x:c r="N272" s="15" t="str">
        <x:f>IF(COUNTA(A272:G272)=0,"",IF(OR(A272="",B272="",C272="",D272="",NOT(ISNUMBER(F272))),"Complete entry",IF(OR(NOT(ISNUMBER(A272)),NOT(ISNUMBER(F272)),F272&lt;0),"Invalid date/quantity",IF(COUNTIFS('Item setup'!$A$8:$A$47,B272)&lt;&gt;1,"Check item ID",IF(COUNTIFS('Lot register'!$A$8:$A$107,B272,'Lot register'!$B$8:$B$107,C272)&lt;&gt;1,"Check lot ID",IF(OR(D272="Routine",D272="QC",D272="Repeat"),IF(OR(NOT(ISNUMBER(E272)),E272&lt;0),"Enter work count",IF(NOT(ISNUMBER(J272)),"Enter pack details","Recorded")),IF(NOT(ISNUMBER(J272)),"Enter pack details","Recorded")))))))</x:f>
      </x:c>
      <x:c r="O272" s="15" t="str">
        <x:f>IF(B272="","",IF(COUNTIFS('Item setup'!$A$8:$A$47,B272)&lt;&gt;1,"n.a.",INDEX('Item setup'!$F$8:$F$47,MATCH(B272,'Item setup'!$A$8:$A$47,0))))</x:f>
      </x:c>
    </x:row>
    <x:row r="273" ht="24" customHeight="1">
      <x:c r="A273" s="7"/>
      <x:c r="B273" s="5"/>
      <x:c r="C273" s="5"/>
      <x:c r="D273" s="5"/>
      <x:c r="E273" s="16"/>
      <x:c r="F273" s="16"/>
      <x:c r="G273" s="5"/>
      <x:c r="H273" s="15" t="str">
        <x:f>IF(B273="","",IF(COUNTIFS('Item setup'!$A$8:$A$47,B273)&lt;&gt;1,"n.a.",INDEX('Item setup'!$B$8:$B$47,MATCH(B273,'Item setup'!$A$8:$A$47,0))))</x:f>
      </x:c>
      <x:c r="I273" s="15" t="str">
        <x:f>IF(B273="","",IF(COUNTIFS('Item setup'!$A$8:$A$47,B273)&lt;&gt;1,"n.a.",INDEX('Item setup'!$E$8:$E$47,MATCH(B273,'Item setup'!$A$8:$A$47,0))))</x:f>
      </x:c>
      <x:c r="J273" s="17" t="str">
        <x:f>IF(B273="","",IF(COUNTIFS('Item setup'!$A$8:$A$47,B273)&lt;&gt;1,"n.a.",INDEX('Item setup'!$I$8:$I$47,MATCH(B273,'Item setup'!$A$8:$A$47,0))))</x:f>
      </x:c>
      <x:c r="K273" s="17" t="str">
        <x:f>IF(OR(A273="",B273="",NOT(ISNUMBER(F273))),"",IF(ISNUMBER(J273),F273*J273,"n.a."))</x:f>
      </x:c>
      <x:c r="L273" s="15" t="str">
        <x:f>IF(OR(B273="",NOT(ISNUMBER(E273))),"",IF(OR(D273="Routine",D273="QC",D273="Repeat"),IF(COUNTIFS('Item setup'!$A$8:$A$47,B273)&lt;&gt;1,"n.a.",IF(IF(D273="Routine",COUNTIFS('Item setup'!$A$8:$A$47,B273,'Item setup'!$J$8:$J$47,"&lt;&gt;"),IF(D273="QC",COUNTIFS('Item setup'!$A$8:$A$47,B273,'Item setup'!$K$8:$K$47,"&lt;&gt;"),COUNTIFS('Item setup'!$A$8:$A$47,B273,'Item setup'!$L$8:$L$47,"&lt;&gt;")))=0,"n.a.",E273*IF(D273="Routine",INDEX('Item setup'!$J$8:$J$47,MATCH(B273,'Item setup'!$A$8:$A$47,0)),IF(D273="QC",INDEX('Item setup'!$K$8:$K$47,MATCH(B273,'Item setup'!$A$8:$A$47,0)),INDEX('Item setup'!$L$8:$L$47,MATCH(B273,'Item setup'!$A$8:$A$47,0)))))),""))</x:f>
      </x:c>
      <x:c r="M273" s="15" t="str">
        <x:f>IF(AND(ISNUMBER(F273),ISNUMBER(L273)),F273-L273,"")</x:f>
      </x:c>
      <x:c r="N273" s="15" t="str">
        <x:f>IF(COUNTA(A273:G273)=0,"",IF(OR(A273="",B273="",C273="",D273="",NOT(ISNUMBER(F273))),"Complete entry",IF(OR(NOT(ISNUMBER(A273)),NOT(ISNUMBER(F273)),F273&lt;0),"Invalid date/quantity",IF(COUNTIFS('Item setup'!$A$8:$A$47,B273)&lt;&gt;1,"Check item ID",IF(COUNTIFS('Lot register'!$A$8:$A$107,B273,'Lot register'!$B$8:$B$107,C273)&lt;&gt;1,"Check lot ID",IF(OR(D273="Routine",D273="QC",D273="Repeat"),IF(OR(NOT(ISNUMBER(E273)),E273&lt;0),"Enter work count",IF(NOT(ISNUMBER(J273)),"Enter pack details","Recorded")),IF(NOT(ISNUMBER(J273)),"Enter pack details","Recorded")))))))</x:f>
      </x:c>
      <x:c r="O273" s="15" t="str">
        <x:f>IF(B273="","",IF(COUNTIFS('Item setup'!$A$8:$A$47,B273)&lt;&gt;1,"n.a.",INDEX('Item setup'!$F$8:$F$47,MATCH(B273,'Item setup'!$A$8:$A$47,0))))</x:f>
      </x:c>
    </x:row>
    <x:row r="274" ht="24" customHeight="1">
      <x:c r="A274" s="7"/>
      <x:c r="B274" s="5"/>
      <x:c r="C274" s="5"/>
      <x:c r="D274" s="5"/>
      <x:c r="E274" s="16"/>
      <x:c r="F274" s="16"/>
      <x:c r="G274" s="5"/>
      <x:c r="H274" s="15" t="str">
        <x:f>IF(B274="","",IF(COUNTIFS('Item setup'!$A$8:$A$47,B274)&lt;&gt;1,"n.a.",INDEX('Item setup'!$B$8:$B$47,MATCH(B274,'Item setup'!$A$8:$A$47,0))))</x:f>
      </x:c>
      <x:c r="I274" s="15" t="str">
        <x:f>IF(B274="","",IF(COUNTIFS('Item setup'!$A$8:$A$47,B274)&lt;&gt;1,"n.a.",INDEX('Item setup'!$E$8:$E$47,MATCH(B274,'Item setup'!$A$8:$A$47,0))))</x:f>
      </x:c>
      <x:c r="J274" s="17" t="str">
        <x:f>IF(B274="","",IF(COUNTIFS('Item setup'!$A$8:$A$47,B274)&lt;&gt;1,"n.a.",INDEX('Item setup'!$I$8:$I$47,MATCH(B274,'Item setup'!$A$8:$A$47,0))))</x:f>
      </x:c>
      <x:c r="K274" s="17" t="str">
        <x:f>IF(OR(A274="",B274="",NOT(ISNUMBER(F274))),"",IF(ISNUMBER(J274),F274*J274,"n.a."))</x:f>
      </x:c>
      <x:c r="L274" s="15" t="str">
        <x:f>IF(OR(B274="",NOT(ISNUMBER(E274))),"",IF(OR(D274="Routine",D274="QC",D274="Repeat"),IF(COUNTIFS('Item setup'!$A$8:$A$47,B274)&lt;&gt;1,"n.a.",IF(IF(D274="Routine",COUNTIFS('Item setup'!$A$8:$A$47,B274,'Item setup'!$J$8:$J$47,"&lt;&gt;"),IF(D274="QC",COUNTIFS('Item setup'!$A$8:$A$47,B274,'Item setup'!$K$8:$K$47,"&lt;&gt;"),COUNTIFS('Item setup'!$A$8:$A$47,B274,'Item setup'!$L$8:$L$47,"&lt;&gt;")))=0,"n.a.",E274*IF(D274="Routine",INDEX('Item setup'!$J$8:$J$47,MATCH(B274,'Item setup'!$A$8:$A$47,0)),IF(D274="QC",INDEX('Item setup'!$K$8:$K$47,MATCH(B274,'Item setup'!$A$8:$A$47,0)),INDEX('Item setup'!$L$8:$L$47,MATCH(B274,'Item setup'!$A$8:$A$47,0)))))),""))</x:f>
      </x:c>
      <x:c r="M274" s="15" t="str">
        <x:f>IF(AND(ISNUMBER(F274),ISNUMBER(L274)),F274-L274,"")</x:f>
      </x:c>
      <x:c r="N274" s="15" t="str">
        <x:f>IF(COUNTA(A274:G274)=0,"",IF(OR(A274="",B274="",C274="",D274="",NOT(ISNUMBER(F274))),"Complete entry",IF(OR(NOT(ISNUMBER(A274)),NOT(ISNUMBER(F274)),F274&lt;0),"Invalid date/quantity",IF(COUNTIFS('Item setup'!$A$8:$A$47,B274)&lt;&gt;1,"Check item ID",IF(COUNTIFS('Lot register'!$A$8:$A$107,B274,'Lot register'!$B$8:$B$107,C274)&lt;&gt;1,"Check lot ID",IF(OR(D274="Routine",D274="QC",D274="Repeat"),IF(OR(NOT(ISNUMBER(E274)),E274&lt;0),"Enter work count",IF(NOT(ISNUMBER(J274)),"Enter pack details","Recorded")),IF(NOT(ISNUMBER(J274)),"Enter pack details","Recorded")))))))</x:f>
      </x:c>
      <x:c r="O274" s="15" t="str">
        <x:f>IF(B274="","",IF(COUNTIFS('Item setup'!$A$8:$A$47,B274)&lt;&gt;1,"n.a.",INDEX('Item setup'!$F$8:$F$47,MATCH(B274,'Item setup'!$A$8:$A$47,0))))</x:f>
      </x:c>
    </x:row>
    <x:row r="275" ht="24" customHeight="1">
      <x:c r="A275" s="7"/>
      <x:c r="B275" s="5"/>
      <x:c r="C275" s="5"/>
      <x:c r="D275" s="5"/>
      <x:c r="E275" s="16"/>
      <x:c r="F275" s="16"/>
      <x:c r="G275" s="5"/>
      <x:c r="H275" s="15" t="str">
        <x:f>IF(B275="","",IF(COUNTIFS('Item setup'!$A$8:$A$47,B275)&lt;&gt;1,"n.a.",INDEX('Item setup'!$B$8:$B$47,MATCH(B275,'Item setup'!$A$8:$A$47,0))))</x:f>
      </x:c>
      <x:c r="I275" s="15" t="str">
        <x:f>IF(B275="","",IF(COUNTIFS('Item setup'!$A$8:$A$47,B275)&lt;&gt;1,"n.a.",INDEX('Item setup'!$E$8:$E$47,MATCH(B275,'Item setup'!$A$8:$A$47,0))))</x:f>
      </x:c>
      <x:c r="J275" s="17" t="str">
        <x:f>IF(B275="","",IF(COUNTIFS('Item setup'!$A$8:$A$47,B275)&lt;&gt;1,"n.a.",INDEX('Item setup'!$I$8:$I$47,MATCH(B275,'Item setup'!$A$8:$A$47,0))))</x:f>
      </x:c>
      <x:c r="K275" s="17" t="str">
        <x:f>IF(OR(A275="",B275="",NOT(ISNUMBER(F275))),"",IF(ISNUMBER(J275),F275*J275,"n.a."))</x:f>
      </x:c>
      <x:c r="L275" s="15" t="str">
        <x:f>IF(OR(B275="",NOT(ISNUMBER(E275))),"",IF(OR(D275="Routine",D275="QC",D275="Repeat"),IF(COUNTIFS('Item setup'!$A$8:$A$47,B275)&lt;&gt;1,"n.a.",IF(IF(D275="Routine",COUNTIFS('Item setup'!$A$8:$A$47,B275,'Item setup'!$J$8:$J$47,"&lt;&gt;"),IF(D275="QC",COUNTIFS('Item setup'!$A$8:$A$47,B275,'Item setup'!$K$8:$K$47,"&lt;&gt;"),COUNTIFS('Item setup'!$A$8:$A$47,B275,'Item setup'!$L$8:$L$47,"&lt;&gt;")))=0,"n.a.",E275*IF(D275="Routine",INDEX('Item setup'!$J$8:$J$47,MATCH(B275,'Item setup'!$A$8:$A$47,0)),IF(D275="QC",INDEX('Item setup'!$K$8:$K$47,MATCH(B275,'Item setup'!$A$8:$A$47,0)),INDEX('Item setup'!$L$8:$L$47,MATCH(B275,'Item setup'!$A$8:$A$47,0)))))),""))</x:f>
      </x:c>
      <x:c r="M275" s="15" t="str">
        <x:f>IF(AND(ISNUMBER(F275),ISNUMBER(L275)),F275-L275,"")</x:f>
      </x:c>
      <x:c r="N275" s="15" t="str">
        <x:f>IF(COUNTA(A275:G275)=0,"",IF(OR(A275="",B275="",C275="",D275="",NOT(ISNUMBER(F275))),"Complete entry",IF(OR(NOT(ISNUMBER(A275)),NOT(ISNUMBER(F275)),F275&lt;0),"Invalid date/quantity",IF(COUNTIFS('Item setup'!$A$8:$A$47,B275)&lt;&gt;1,"Check item ID",IF(COUNTIFS('Lot register'!$A$8:$A$107,B275,'Lot register'!$B$8:$B$107,C275)&lt;&gt;1,"Check lot ID",IF(OR(D275="Routine",D275="QC",D275="Repeat"),IF(OR(NOT(ISNUMBER(E275)),E275&lt;0),"Enter work count",IF(NOT(ISNUMBER(J275)),"Enter pack details","Recorded")),IF(NOT(ISNUMBER(J275)),"Enter pack details","Recorded")))))))</x:f>
      </x:c>
      <x:c r="O275" s="15" t="str">
        <x:f>IF(B275="","",IF(COUNTIFS('Item setup'!$A$8:$A$47,B275)&lt;&gt;1,"n.a.",INDEX('Item setup'!$F$8:$F$47,MATCH(B275,'Item setup'!$A$8:$A$47,0))))</x:f>
      </x:c>
    </x:row>
    <x:row r="276" ht="24" customHeight="1">
      <x:c r="A276" s="7"/>
      <x:c r="B276" s="5"/>
      <x:c r="C276" s="5"/>
      <x:c r="D276" s="5"/>
      <x:c r="E276" s="16"/>
      <x:c r="F276" s="16"/>
      <x:c r="G276" s="5"/>
      <x:c r="H276" s="15" t="str">
        <x:f>IF(B276="","",IF(COUNTIFS('Item setup'!$A$8:$A$47,B276)&lt;&gt;1,"n.a.",INDEX('Item setup'!$B$8:$B$47,MATCH(B276,'Item setup'!$A$8:$A$47,0))))</x:f>
      </x:c>
      <x:c r="I276" s="15" t="str">
        <x:f>IF(B276="","",IF(COUNTIFS('Item setup'!$A$8:$A$47,B276)&lt;&gt;1,"n.a.",INDEX('Item setup'!$E$8:$E$47,MATCH(B276,'Item setup'!$A$8:$A$47,0))))</x:f>
      </x:c>
      <x:c r="J276" s="17" t="str">
        <x:f>IF(B276="","",IF(COUNTIFS('Item setup'!$A$8:$A$47,B276)&lt;&gt;1,"n.a.",INDEX('Item setup'!$I$8:$I$47,MATCH(B276,'Item setup'!$A$8:$A$47,0))))</x:f>
      </x:c>
      <x:c r="K276" s="17" t="str">
        <x:f>IF(OR(A276="",B276="",NOT(ISNUMBER(F276))),"",IF(ISNUMBER(J276),F276*J276,"n.a."))</x:f>
      </x:c>
      <x:c r="L276" s="15" t="str">
        <x:f>IF(OR(B276="",NOT(ISNUMBER(E276))),"",IF(OR(D276="Routine",D276="QC",D276="Repeat"),IF(COUNTIFS('Item setup'!$A$8:$A$47,B276)&lt;&gt;1,"n.a.",IF(IF(D276="Routine",COUNTIFS('Item setup'!$A$8:$A$47,B276,'Item setup'!$J$8:$J$47,"&lt;&gt;"),IF(D276="QC",COUNTIFS('Item setup'!$A$8:$A$47,B276,'Item setup'!$K$8:$K$47,"&lt;&gt;"),COUNTIFS('Item setup'!$A$8:$A$47,B276,'Item setup'!$L$8:$L$47,"&lt;&gt;")))=0,"n.a.",E276*IF(D276="Routine",INDEX('Item setup'!$J$8:$J$47,MATCH(B276,'Item setup'!$A$8:$A$47,0)),IF(D276="QC",INDEX('Item setup'!$K$8:$K$47,MATCH(B276,'Item setup'!$A$8:$A$47,0)),INDEX('Item setup'!$L$8:$L$47,MATCH(B276,'Item setup'!$A$8:$A$47,0)))))),""))</x:f>
      </x:c>
      <x:c r="M276" s="15" t="str">
        <x:f>IF(AND(ISNUMBER(F276),ISNUMBER(L276)),F276-L276,"")</x:f>
      </x:c>
      <x:c r="N276" s="15" t="str">
        <x:f>IF(COUNTA(A276:G276)=0,"",IF(OR(A276="",B276="",C276="",D276="",NOT(ISNUMBER(F276))),"Complete entry",IF(OR(NOT(ISNUMBER(A276)),NOT(ISNUMBER(F276)),F276&lt;0),"Invalid date/quantity",IF(COUNTIFS('Item setup'!$A$8:$A$47,B276)&lt;&gt;1,"Check item ID",IF(COUNTIFS('Lot register'!$A$8:$A$107,B276,'Lot register'!$B$8:$B$107,C276)&lt;&gt;1,"Check lot ID",IF(OR(D276="Routine",D276="QC",D276="Repeat"),IF(OR(NOT(ISNUMBER(E276)),E276&lt;0),"Enter work count",IF(NOT(ISNUMBER(J276)),"Enter pack details","Recorded")),IF(NOT(ISNUMBER(J276)),"Enter pack details","Recorded")))))))</x:f>
      </x:c>
      <x:c r="O276" s="15" t="str">
        <x:f>IF(B276="","",IF(COUNTIFS('Item setup'!$A$8:$A$47,B276)&lt;&gt;1,"n.a.",INDEX('Item setup'!$F$8:$F$47,MATCH(B276,'Item setup'!$A$8:$A$47,0))))</x:f>
      </x:c>
    </x:row>
    <x:row r="277" ht="24" customHeight="1">
      <x:c r="A277" s="7"/>
      <x:c r="B277" s="5"/>
      <x:c r="C277" s="5"/>
      <x:c r="D277" s="5"/>
      <x:c r="E277" s="16"/>
      <x:c r="F277" s="16"/>
      <x:c r="G277" s="5"/>
      <x:c r="H277" s="15" t="str">
        <x:f>IF(B277="","",IF(COUNTIFS('Item setup'!$A$8:$A$47,B277)&lt;&gt;1,"n.a.",INDEX('Item setup'!$B$8:$B$47,MATCH(B277,'Item setup'!$A$8:$A$47,0))))</x:f>
      </x:c>
      <x:c r="I277" s="15" t="str">
        <x:f>IF(B277="","",IF(COUNTIFS('Item setup'!$A$8:$A$47,B277)&lt;&gt;1,"n.a.",INDEX('Item setup'!$E$8:$E$47,MATCH(B277,'Item setup'!$A$8:$A$47,0))))</x:f>
      </x:c>
      <x:c r="J277" s="17" t="str">
        <x:f>IF(B277="","",IF(COUNTIFS('Item setup'!$A$8:$A$47,B277)&lt;&gt;1,"n.a.",INDEX('Item setup'!$I$8:$I$47,MATCH(B277,'Item setup'!$A$8:$A$47,0))))</x:f>
      </x:c>
      <x:c r="K277" s="17" t="str">
        <x:f>IF(OR(A277="",B277="",NOT(ISNUMBER(F277))),"",IF(ISNUMBER(J277),F277*J277,"n.a."))</x:f>
      </x:c>
      <x:c r="L277" s="15" t="str">
        <x:f>IF(OR(B277="",NOT(ISNUMBER(E277))),"",IF(OR(D277="Routine",D277="QC",D277="Repeat"),IF(COUNTIFS('Item setup'!$A$8:$A$47,B277)&lt;&gt;1,"n.a.",IF(IF(D277="Routine",COUNTIFS('Item setup'!$A$8:$A$47,B277,'Item setup'!$J$8:$J$47,"&lt;&gt;"),IF(D277="QC",COUNTIFS('Item setup'!$A$8:$A$47,B277,'Item setup'!$K$8:$K$47,"&lt;&gt;"),COUNTIFS('Item setup'!$A$8:$A$47,B277,'Item setup'!$L$8:$L$47,"&lt;&gt;")))=0,"n.a.",E277*IF(D277="Routine",INDEX('Item setup'!$J$8:$J$47,MATCH(B277,'Item setup'!$A$8:$A$47,0)),IF(D277="QC",INDEX('Item setup'!$K$8:$K$47,MATCH(B277,'Item setup'!$A$8:$A$47,0)),INDEX('Item setup'!$L$8:$L$47,MATCH(B277,'Item setup'!$A$8:$A$47,0)))))),""))</x:f>
      </x:c>
      <x:c r="M277" s="15" t="str">
        <x:f>IF(AND(ISNUMBER(F277),ISNUMBER(L277)),F277-L277,"")</x:f>
      </x:c>
      <x:c r="N277" s="15" t="str">
        <x:f>IF(COUNTA(A277:G277)=0,"",IF(OR(A277="",B277="",C277="",D277="",NOT(ISNUMBER(F277))),"Complete entry",IF(OR(NOT(ISNUMBER(A277)),NOT(ISNUMBER(F277)),F277&lt;0),"Invalid date/quantity",IF(COUNTIFS('Item setup'!$A$8:$A$47,B277)&lt;&gt;1,"Check item ID",IF(COUNTIFS('Lot register'!$A$8:$A$107,B277,'Lot register'!$B$8:$B$107,C277)&lt;&gt;1,"Check lot ID",IF(OR(D277="Routine",D277="QC",D277="Repeat"),IF(OR(NOT(ISNUMBER(E277)),E277&lt;0),"Enter work count",IF(NOT(ISNUMBER(J277)),"Enter pack details","Recorded")),IF(NOT(ISNUMBER(J277)),"Enter pack details","Recorded")))))))</x:f>
      </x:c>
      <x:c r="O277" s="15" t="str">
        <x:f>IF(B277="","",IF(COUNTIFS('Item setup'!$A$8:$A$47,B277)&lt;&gt;1,"n.a.",INDEX('Item setup'!$F$8:$F$47,MATCH(B277,'Item setup'!$A$8:$A$47,0))))</x:f>
      </x:c>
    </x:row>
    <x:row r="278" ht="24" customHeight="1">
      <x:c r="A278" s="7"/>
      <x:c r="B278" s="5"/>
      <x:c r="C278" s="5"/>
      <x:c r="D278" s="5"/>
      <x:c r="E278" s="16"/>
      <x:c r="F278" s="16"/>
      <x:c r="G278" s="5"/>
      <x:c r="H278" s="15" t="str">
        <x:f>IF(B278="","",IF(COUNTIFS('Item setup'!$A$8:$A$47,B278)&lt;&gt;1,"n.a.",INDEX('Item setup'!$B$8:$B$47,MATCH(B278,'Item setup'!$A$8:$A$47,0))))</x:f>
      </x:c>
      <x:c r="I278" s="15" t="str">
        <x:f>IF(B278="","",IF(COUNTIFS('Item setup'!$A$8:$A$47,B278)&lt;&gt;1,"n.a.",INDEX('Item setup'!$E$8:$E$47,MATCH(B278,'Item setup'!$A$8:$A$47,0))))</x:f>
      </x:c>
      <x:c r="J278" s="17" t="str">
        <x:f>IF(B278="","",IF(COUNTIFS('Item setup'!$A$8:$A$47,B278)&lt;&gt;1,"n.a.",INDEX('Item setup'!$I$8:$I$47,MATCH(B278,'Item setup'!$A$8:$A$47,0))))</x:f>
      </x:c>
      <x:c r="K278" s="17" t="str">
        <x:f>IF(OR(A278="",B278="",NOT(ISNUMBER(F278))),"",IF(ISNUMBER(J278),F278*J278,"n.a."))</x:f>
      </x:c>
      <x:c r="L278" s="15" t="str">
        <x:f>IF(OR(B278="",NOT(ISNUMBER(E278))),"",IF(OR(D278="Routine",D278="QC",D278="Repeat"),IF(COUNTIFS('Item setup'!$A$8:$A$47,B278)&lt;&gt;1,"n.a.",IF(IF(D278="Routine",COUNTIFS('Item setup'!$A$8:$A$47,B278,'Item setup'!$J$8:$J$47,"&lt;&gt;"),IF(D278="QC",COUNTIFS('Item setup'!$A$8:$A$47,B278,'Item setup'!$K$8:$K$47,"&lt;&gt;"),COUNTIFS('Item setup'!$A$8:$A$47,B278,'Item setup'!$L$8:$L$47,"&lt;&gt;")))=0,"n.a.",E278*IF(D278="Routine",INDEX('Item setup'!$J$8:$J$47,MATCH(B278,'Item setup'!$A$8:$A$47,0)),IF(D278="QC",INDEX('Item setup'!$K$8:$K$47,MATCH(B278,'Item setup'!$A$8:$A$47,0)),INDEX('Item setup'!$L$8:$L$47,MATCH(B278,'Item setup'!$A$8:$A$47,0)))))),""))</x:f>
      </x:c>
      <x:c r="M278" s="15" t="str">
        <x:f>IF(AND(ISNUMBER(F278),ISNUMBER(L278)),F278-L278,"")</x:f>
      </x:c>
      <x:c r="N278" s="15" t="str">
        <x:f>IF(COUNTA(A278:G278)=0,"",IF(OR(A278="",B278="",C278="",D278="",NOT(ISNUMBER(F278))),"Complete entry",IF(OR(NOT(ISNUMBER(A278)),NOT(ISNUMBER(F278)),F278&lt;0),"Invalid date/quantity",IF(COUNTIFS('Item setup'!$A$8:$A$47,B278)&lt;&gt;1,"Check item ID",IF(COUNTIFS('Lot register'!$A$8:$A$107,B278,'Lot register'!$B$8:$B$107,C278)&lt;&gt;1,"Check lot ID",IF(OR(D278="Routine",D278="QC",D278="Repeat"),IF(OR(NOT(ISNUMBER(E278)),E278&lt;0),"Enter work count",IF(NOT(ISNUMBER(J278)),"Enter pack details","Recorded")),IF(NOT(ISNUMBER(J278)),"Enter pack details","Recorded")))))))</x:f>
      </x:c>
      <x:c r="O278" s="15" t="str">
        <x:f>IF(B278="","",IF(COUNTIFS('Item setup'!$A$8:$A$47,B278)&lt;&gt;1,"n.a.",INDEX('Item setup'!$F$8:$F$47,MATCH(B278,'Item setup'!$A$8:$A$47,0))))</x:f>
      </x:c>
    </x:row>
    <x:row r="279" ht="24" customHeight="1">
      <x:c r="A279" s="7"/>
      <x:c r="B279" s="5"/>
      <x:c r="C279" s="5"/>
      <x:c r="D279" s="5"/>
      <x:c r="E279" s="16"/>
      <x:c r="F279" s="16"/>
      <x:c r="G279" s="5"/>
      <x:c r="H279" s="15" t="str">
        <x:f>IF(B279="","",IF(COUNTIFS('Item setup'!$A$8:$A$47,B279)&lt;&gt;1,"n.a.",INDEX('Item setup'!$B$8:$B$47,MATCH(B279,'Item setup'!$A$8:$A$47,0))))</x:f>
      </x:c>
      <x:c r="I279" s="15" t="str">
        <x:f>IF(B279="","",IF(COUNTIFS('Item setup'!$A$8:$A$47,B279)&lt;&gt;1,"n.a.",INDEX('Item setup'!$E$8:$E$47,MATCH(B279,'Item setup'!$A$8:$A$47,0))))</x:f>
      </x:c>
      <x:c r="J279" s="17" t="str">
        <x:f>IF(B279="","",IF(COUNTIFS('Item setup'!$A$8:$A$47,B279)&lt;&gt;1,"n.a.",INDEX('Item setup'!$I$8:$I$47,MATCH(B279,'Item setup'!$A$8:$A$47,0))))</x:f>
      </x:c>
      <x:c r="K279" s="17" t="str">
        <x:f>IF(OR(A279="",B279="",NOT(ISNUMBER(F279))),"",IF(ISNUMBER(J279),F279*J279,"n.a."))</x:f>
      </x:c>
      <x:c r="L279" s="15" t="str">
        <x:f>IF(OR(B279="",NOT(ISNUMBER(E279))),"",IF(OR(D279="Routine",D279="QC",D279="Repeat"),IF(COUNTIFS('Item setup'!$A$8:$A$47,B279)&lt;&gt;1,"n.a.",IF(IF(D279="Routine",COUNTIFS('Item setup'!$A$8:$A$47,B279,'Item setup'!$J$8:$J$47,"&lt;&gt;"),IF(D279="QC",COUNTIFS('Item setup'!$A$8:$A$47,B279,'Item setup'!$K$8:$K$47,"&lt;&gt;"),COUNTIFS('Item setup'!$A$8:$A$47,B279,'Item setup'!$L$8:$L$47,"&lt;&gt;")))=0,"n.a.",E279*IF(D279="Routine",INDEX('Item setup'!$J$8:$J$47,MATCH(B279,'Item setup'!$A$8:$A$47,0)),IF(D279="QC",INDEX('Item setup'!$K$8:$K$47,MATCH(B279,'Item setup'!$A$8:$A$47,0)),INDEX('Item setup'!$L$8:$L$47,MATCH(B279,'Item setup'!$A$8:$A$47,0)))))),""))</x:f>
      </x:c>
      <x:c r="M279" s="15" t="str">
        <x:f>IF(AND(ISNUMBER(F279),ISNUMBER(L279)),F279-L279,"")</x:f>
      </x:c>
      <x:c r="N279" s="15" t="str">
        <x:f>IF(COUNTA(A279:G279)=0,"",IF(OR(A279="",B279="",C279="",D279="",NOT(ISNUMBER(F279))),"Complete entry",IF(OR(NOT(ISNUMBER(A279)),NOT(ISNUMBER(F279)),F279&lt;0),"Invalid date/quantity",IF(COUNTIFS('Item setup'!$A$8:$A$47,B279)&lt;&gt;1,"Check item ID",IF(COUNTIFS('Lot register'!$A$8:$A$107,B279,'Lot register'!$B$8:$B$107,C279)&lt;&gt;1,"Check lot ID",IF(OR(D279="Routine",D279="QC",D279="Repeat"),IF(OR(NOT(ISNUMBER(E279)),E279&lt;0),"Enter work count",IF(NOT(ISNUMBER(J279)),"Enter pack details","Recorded")),IF(NOT(ISNUMBER(J279)),"Enter pack details","Recorded")))))))</x:f>
      </x:c>
      <x:c r="O279" s="15" t="str">
        <x:f>IF(B279="","",IF(COUNTIFS('Item setup'!$A$8:$A$47,B279)&lt;&gt;1,"n.a.",INDEX('Item setup'!$F$8:$F$47,MATCH(B279,'Item setup'!$A$8:$A$47,0))))</x:f>
      </x:c>
    </x:row>
    <x:row r="280" ht="24" customHeight="1">
      <x:c r="A280" s="7"/>
      <x:c r="B280" s="5"/>
      <x:c r="C280" s="5"/>
      <x:c r="D280" s="5"/>
      <x:c r="E280" s="16"/>
      <x:c r="F280" s="16"/>
      <x:c r="G280" s="5"/>
      <x:c r="H280" s="15" t="str">
        <x:f>IF(B280="","",IF(COUNTIFS('Item setup'!$A$8:$A$47,B280)&lt;&gt;1,"n.a.",INDEX('Item setup'!$B$8:$B$47,MATCH(B280,'Item setup'!$A$8:$A$47,0))))</x:f>
      </x:c>
      <x:c r="I280" s="15" t="str">
        <x:f>IF(B280="","",IF(COUNTIFS('Item setup'!$A$8:$A$47,B280)&lt;&gt;1,"n.a.",INDEX('Item setup'!$E$8:$E$47,MATCH(B280,'Item setup'!$A$8:$A$47,0))))</x:f>
      </x:c>
      <x:c r="J280" s="17" t="str">
        <x:f>IF(B280="","",IF(COUNTIFS('Item setup'!$A$8:$A$47,B280)&lt;&gt;1,"n.a.",INDEX('Item setup'!$I$8:$I$47,MATCH(B280,'Item setup'!$A$8:$A$47,0))))</x:f>
      </x:c>
      <x:c r="K280" s="17" t="str">
        <x:f>IF(OR(A280="",B280="",NOT(ISNUMBER(F280))),"",IF(ISNUMBER(J280),F280*J280,"n.a."))</x:f>
      </x:c>
      <x:c r="L280" s="15" t="str">
        <x:f>IF(OR(B280="",NOT(ISNUMBER(E280))),"",IF(OR(D280="Routine",D280="QC",D280="Repeat"),IF(COUNTIFS('Item setup'!$A$8:$A$47,B280)&lt;&gt;1,"n.a.",IF(IF(D280="Routine",COUNTIFS('Item setup'!$A$8:$A$47,B280,'Item setup'!$J$8:$J$47,"&lt;&gt;"),IF(D280="QC",COUNTIFS('Item setup'!$A$8:$A$47,B280,'Item setup'!$K$8:$K$47,"&lt;&gt;"),COUNTIFS('Item setup'!$A$8:$A$47,B280,'Item setup'!$L$8:$L$47,"&lt;&gt;")))=0,"n.a.",E280*IF(D280="Routine",INDEX('Item setup'!$J$8:$J$47,MATCH(B280,'Item setup'!$A$8:$A$47,0)),IF(D280="QC",INDEX('Item setup'!$K$8:$K$47,MATCH(B280,'Item setup'!$A$8:$A$47,0)),INDEX('Item setup'!$L$8:$L$47,MATCH(B280,'Item setup'!$A$8:$A$47,0)))))),""))</x:f>
      </x:c>
      <x:c r="M280" s="15" t="str">
        <x:f>IF(AND(ISNUMBER(F280),ISNUMBER(L280)),F280-L280,"")</x:f>
      </x:c>
      <x:c r="N280" s="15" t="str">
        <x:f>IF(COUNTA(A280:G280)=0,"",IF(OR(A280="",B280="",C280="",D280="",NOT(ISNUMBER(F280))),"Complete entry",IF(OR(NOT(ISNUMBER(A280)),NOT(ISNUMBER(F280)),F280&lt;0),"Invalid date/quantity",IF(COUNTIFS('Item setup'!$A$8:$A$47,B280)&lt;&gt;1,"Check item ID",IF(COUNTIFS('Lot register'!$A$8:$A$107,B280,'Lot register'!$B$8:$B$107,C280)&lt;&gt;1,"Check lot ID",IF(OR(D280="Routine",D280="QC",D280="Repeat"),IF(OR(NOT(ISNUMBER(E280)),E280&lt;0),"Enter work count",IF(NOT(ISNUMBER(J280)),"Enter pack details","Recorded")),IF(NOT(ISNUMBER(J280)),"Enter pack details","Recorded")))))))</x:f>
      </x:c>
      <x:c r="O280" s="15" t="str">
        <x:f>IF(B280="","",IF(COUNTIFS('Item setup'!$A$8:$A$47,B280)&lt;&gt;1,"n.a.",INDEX('Item setup'!$F$8:$F$47,MATCH(B280,'Item setup'!$A$8:$A$47,0))))</x:f>
      </x:c>
    </x:row>
    <x:row r="281" ht="24" customHeight="1">
      <x:c r="A281" s="7"/>
      <x:c r="B281" s="5"/>
      <x:c r="C281" s="5"/>
      <x:c r="D281" s="5"/>
      <x:c r="E281" s="16"/>
      <x:c r="F281" s="16"/>
      <x:c r="G281" s="5"/>
      <x:c r="H281" s="15" t="str">
        <x:f>IF(B281="","",IF(COUNTIFS('Item setup'!$A$8:$A$47,B281)&lt;&gt;1,"n.a.",INDEX('Item setup'!$B$8:$B$47,MATCH(B281,'Item setup'!$A$8:$A$47,0))))</x:f>
      </x:c>
      <x:c r="I281" s="15" t="str">
        <x:f>IF(B281="","",IF(COUNTIFS('Item setup'!$A$8:$A$47,B281)&lt;&gt;1,"n.a.",INDEX('Item setup'!$E$8:$E$47,MATCH(B281,'Item setup'!$A$8:$A$47,0))))</x:f>
      </x:c>
      <x:c r="J281" s="17" t="str">
        <x:f>IF(B281="","",IF(COUNTIFS('Item setup'!$A$8:$A$47,B281)&lt;&gt;1,"n.a.",INDEX('Item setup'!$I$8:$I$47,MATCH(B281,'Item setup'!$A$8:$A$47,0))))</x:f>
      </x:c>
      <x:c r="K281" s="17" t="str">
        <x:f>IF(OR(A281="",B281="",NOT(ISNUMBER(F281))),"",IF(ISNUMBER(J281),F281*J281,"n.a."))</x:f>
      </x:c>
      <x:c r="L281" s="15" t="str">
        <x:f>IF(OR(B281="",NOT(ISNUMBER(E281))),"",IF(OR(D281="Routine",D281="QC",D281="Repeat"),IF(COUNTIFS('Item setup'!$A$8:$A$47,B281)&lt;&gt;1,"n.a.",IF(IF(D281="Routine",COUNTIFS('Item setup'!$A$8:$A$47,B281,'Item setup'!$J$8:$J$47,"&lt;&gt;"),IF(D281="QC",COUNTIFS('Item setup'!$A$8:$A$47,B281,'Item setup'!$K$8:$K$47,"&lt;&gt;"),COUNTIFS('Item setup'!$A$8:$A$47,B281,'Item setup'!$L$8:$L$47,"&lt;&gt;")))=0,"n.a.",E281*IF(D281="Routine",INDEX('Item setup'!$J$8:$J$47,MATCH(B281,'Item setup'!$A$8:$A$47,0)),IF(D281="QC",INDEX('Item setup'!$K$8:$K$47,MATCH(B281,'Item setup'!$A$8:$A$47,0)),INDEX('Item setup'!$L$8:$L$47,MATCH(B281,'Item setup'!$A$8:$A$47,0)))))),""))</x:f>
      </x:c>
      <x:c r="M281" s="15" t="str">
        <x:f>IF(AND(ISNUMBER(F281),ISNUMBER(L281)),F281-L281,"")</x:f>
      </x:c>
      <x:c r="N281" s="15" t="str">
        <x:f>IF(COUNTA(A281:G281)=0,"",IF(OR(A281="",B281="",C281="",D281="",NOT(ISNUMBER(F281))),"Complete entry",IF(OR(NOT(ISNUMBER(A281)),NOT(ISNUMBER(F281)),F281&lt;0),"Invalid date/quantity",IF(COUNTIFS('Item setup'!$A$8:$A$47,B281)&lt;&gt;1,"Check item ID",IF(COUNTIFS('Lot register'!$A$8:$A$107,B281,'Lot register'!$B$8:$B$107,C281)&lt;&gt;1,"Check lot ID",IF(OR(D281="Routine",D281="QC",D281="Repeat"),IF(OR(NOT(ISNUMBER(E281)),E281&lt;0),"Enter work count",IF(NOT(ISNUMBER(J281)),"Enter pack details","Recorded")),IF(NOT(ISNUMBER(J281)),"Enter pack details","Recorded")))))))</x:f>
      </x:c>
      <x:c r="O281" s="15" t="str">
        <x:f>IF(B281="","",IF(COUNTIFS('Item setup'!$A$8:$A$47,B281)&lt;&gt;1,"n.a.",INDEX('Item setup'!$F$8:$F$47,MATCH(B281,'Item setup'!$A$8:$A$47,0))))</x:f>
      </x:c>
    </x:row>
    <x:row r="282" ht="24" customHeight="1">
      <x:c r="A282" s="7"/>
      <x:c r="B282" s="5"/>
      <x:c r="C282" s="5"/>
      <x:c r="D282" s="5"/>
      <x:c r="E282" s="16"/>
      <x:c r="F282" s="16"/>
      <x:c r="G282" s="5"/>
      <x:c r="H282" s="15" t="str">
        <x:f>IF(B282="","",IF(COUNTIFS('Item setup'!$A$8:$A$47,B282)&lt;&gt;1,"n.a.",INDEX('Item setup'!$B$8:$B$47,MATCH(B282,'Item setup'!$A$8:$A$47,0))))</x:f>
      </x:c>
      <x:c r="I282" s="15" t="str">
        <x:f>IF(B282="","",IF(COUNTIFS('Item setup'!$A$8:$A$47,B282)&lt;&gt;1,"n.a.",INDEX('Item setup'!$E$8:$E$47,MATCH(B282,'Item setup'!$A$8:$A$47,0))))</x:f>
      </x:c>
      <x:c r="J282" s="17" t="str">
        <x:f>IF(B282="","",IF(COUNTIFS('Item setup'!$A$8:$A$47,B282)&lt;&gt;1,"n.a.",INDEX('Item setup'!$I$8:$I$47,MATCH(B282,'Item setup'!$A$8:$A$47,0))))</x:f>
      </x:c>
      <x:c r="K282" s="17" t="str">
        <x:f>IF(OR(A282="",B282="",NOT(ISNUMBER(F282))),"",IF(ISNUMBER(J282),F282*J282,"n.a."))</x:f>
      </x:c>
      <x:c r="L282" s="15" t="str">
        <x:f>IF(OR(B282="",NOT(ISNUMBER(E282))),"",IF(OR(D282="Routine",D282="QC",D282="Repeat"),IF(COUNTIFS('Item setup'!$A$8:$A$47,B282)&lt;&gt;1,"n.a.",IF(IF(D282="Routine",COUNTIFS('Item setup'!$A$8:$A$47,B282,'Item setup'!$J$8:$J$47,"&lt;&gt;"),IF(D282="QC",COUNTIFS('Item setup'!$A$8:$A$47,B282,'Item setup'!$K$8:$K$47,"&lt;&gt;"),COUNTIFS('Item setup'!$A$8:$A$47,B282,'Item setup'!$L$8:$L$47,"&lt;&gt;")))=0,"n.a.",E282*IF(D282="Routine",INDEX('Item setup'!$J$8:$J$47,MATCH(B282,'Item setup'!$A$8:$A$47,0)),IF(D282="QC",INDEX('Item setup'!$K$8:$K$47,MATCH(B282,'Item setup'!$A$8:$A$47,0)),INDEX('Item setup'!$L$8:$L$47,MATCH(B282,'Item setup'!$A$8:$A$47,0)))))),""))</x:f>
      </x:c>
      <x:c r="M282" s="15" t="str">
        <x:f>IF(AND(ISNUMBER(F282),ISNUMBER(L282)),F282-L282,"")</x:f>
      </x:c>
      <x:c r="N282" s="15" t="str">
        <x:f>IF(COUNTA(A282:G282)=0,"",IF(OR(A282="",B282="",C282="",D282="",NOT(ISNUMBER(F282))),"Complete entry",IF(OR(NOT(ISNUMBER(A282)),NOT(ISNUMBER(F282)),F282&lt;0),"Invalid date/quantity",IF(COUNTIFS('Item setup'!$A$8:$A$47,B282)&lt;&gt;1,"Check item ID",IF(COUNTIFS('Lot register'!$A$8:$A$107,B282,'Lot register'!$B$8:$B$107,C282)&lt;&gt;1,"Check lot ID",IF(OR(D282="Routine",D282="QC",D282="Repeat"),IF(OR(NOT(ISNUMBER(E282)),E282&lt;0),"Enter work count",IF(NOT(ISNUMBER(J282)),"Enter pack details","Recorded")),IF(NOT(ISNUMBER(J282)),"Enter pack details","Recorded")))))))</x:f>
      </x:c>
      <x:c r="O282" s="15" t="str">
        <x:f>IF(B282="","",IF(COUNTIFS('Item setup'!$A$8:$A$47,B282)&lt;&gt;1,"n.a.",INDEX('Item setup'!$F$8:$F$47,MATCH(B282,'Item setup'!$A$8:$A$47,0))))</x:f>
      </x:c>
    </x:row>
    <x:row r="283" ht="24" customHeight="1">
      <x:c r="A283" s="7"/>
      <x:c r="B283" s="5"/>
      <x:c r="C283" s="5"/>
      <x:c r="D283" s="5"/>
      <x:c r="E283" s="16"/>
      <x:c r="F283" s="16"/>
      <x:c r="G283" s="5"/>
      <x:c r="H283" s="15" t="str">
        <x:f>IF(B283="","",IF(COUNTIFS('Item setup'!$A$8:$A$47,B283)&lt;&gt;1,"n.a.",INDEX('Item setup'!$B$8:$B$47,MATCH(B283,'Item setup'!$A$8:$A$47,0))))</x:f>
      </x:c>
      <x:c r="I283" s="15" t="str">
        <x:f>IF(B283="","",IF(COUNTIFS('Item setup'!$A$8:$A$47,B283)&lt;&gt;1,"n.a.",INDEX('Item setup'!$E$8:$E$47,MATCH(B283,'Item setup'!$A$8:$A$47,0))))</x:f>
      </x:c>
      <x:c r="J283" s="17" t="str">
        <x:f>IF(B283="","",IF(COUNTIFS('Item setup'!$A$8:$A$47,B283)&lt;&gt;1,"n.a.",INDEX('Item setup'!$I$8:$I$47,MATCH(B283,'Item setup'!$A$8:$A$47,0))))</x:f>
      </x:c>
      <x:c r="K283" s="17" t="str">
        <x:f>IF(OR(A283="",B283="",NOT(ISNUMBER(F283))),"",IF(ISNUMBER(J283),F283*J283,"n.a."))</x:f>
      </x:c>
      <x:c r="L283" s="15" t="str">
        <x:f>IF(OR(B283="",NOT(ISNUMBER(E283))),"",IF(OR(D283="Routine",D283="QC",D283="Repeat"),IF(COUNTIFS('Item setup'!$A$8:$A$47,B283)&lt;&gt;1,"n.a.",IF(IF(D283="Routine",COUNTIFS('Item setup'!$A$8:$A$47,B283,'Item setup'!$J$8:$J$47,"&lt;&gt;"),IF(D283="QC",COUNTIFS('Item setup'!$A$8:$A$47,B283,'Item setup'!$K$8:$K$47,"&lt;&gt;"),COUNTIFS('Item setup'!$A$8:$A$47,B283,'Item setup'!$L$8:$L$47,"&lt;&gt;")))=0,"n.a.",E283*IF(D283="Routine",INDEX('Item setup'!$J$8:$J$47,MATCH(B283,'Item setup'!$A$8:$A$47,0)),IF(D283="QC",INDEX('Item setup'!$K$8:$K$47,MATCH(B283,'Item setup'!$A$8:$A$47,0)),INDEX('Item setup'!$L$8:$L$47,MATCH(B283,'Item setup'!$A$8:$A$47,0)))))),""))</x:f>
      </x:c>
      <x:c r="M283" s="15" t="str">
        <x:f>IF(AND(ISNUMBER(F283),ISNUMBER(L283)),F283-L283,"")</x:f>
      </x:c>
      <x:c r="N283" s="15" t="str">
        <x:f>IF(COUNTA(A283:G283)=0,"",IF(OR(A283="",B283="",C283="",D283="",NOT(ISNUMBER(F283))),"Complete entry",IF(OR(NOT(ISNUMBER(A283)),NOT(ISNUMBER(F283)),F283&lt;0),"Invalid date/quantity",IF(COUNTIFS('Item setup'!$A$8:$A$47,B283)&lt;&gt;1,"Check item ID",IF(COUNTIFS('Lot register'!$A$8:$A$107,B283,'Lot register'!$B$8:$B$107,C283)&lt;&gt;1,"Check lot ID",IF(OR(D283="Routine",D283="QC",D283="Repeat"),IF(OR(NOT(ISNUMBER(E283)),E283&lt;0),"Enter work count",IF(NOT(ISNUMBER(J283)),"Enter pack details","Recorded")),IF(NOT(ISNUMBER(J283)),"Enter pack details","Recorded")))))))</x:f>
      </x:c>
      <x:c r="O283" s="15" t="str">
        <x:f>IF(B283="","",IF(COUNTIFS('Item setup'!$A$8:$A$47,B283)&lt;&gt;1,"n.a.",INDEX('Item setup'!$F$8:$F$47,MATCH(B283,'Item setup'!$A$8:$A$47,0))))</x:f>
      </x:c>
    </x:row>
    <x:row r="284" ht="24" customHeight="1">
      <x:c r="A284" s="7"/>
      <x:c r="B284" s="5"/>
      <x:c r="C284" s="5"/>
      <x:c r="D284" s="5"/>
      <x:c r="E284" s="16"/>
      <x:c r="F284" s="16"/>
      <x:c r="G284" s="5"/>
      <x:c r="H284" s="15" t="str">
        <x:f>IF(B284="","",IF(COUNTIFS('Item setup'!$A$8:$A$47,B284)&lt;&gt;1,"n.a.",INDEX('Item setup'!$B$8:$B$47,MATCH(B284,'Item setup'!$A$8:$A$47,0))))</x:f>
      </x:c>
      <x:c r="I284" s="15" t="str">
        <x:f>IF(B284="","",IF(COUNTIFS('Item setup'!$A$8:$A$47,B284)&lt;&gt;1,"n.a.",INDEX('Item setup'!$E$8:$E$47,MATCH(B284,'Item setup'!$A$8:$A$47,0))))</x:f>
      </x:c>
      <x:c r="J284" s="17" t="str">
        <x:f>IF(B284="","",IF(COUNTIFS('Item setup'!$A$8:$A$47,B284)&lt;&gt;1,"n.a.",INDEX('Item setup'!$I$8:$I$47,MATCH(B284,'Item setup'!$A$8:$A$47,0))))</x:f>
      </x:c>
      <x:c r="K284" s="17" t="str">
        <x:f>IF(OR(A284="",B284="",NOT(ISNUMBER(F284))),"",IF(ISNUMBER(J284),F284*J284,"n.a."))</x:f>
      </x:c>
      <x:c r="L284" s="15" t="str">
        <x:f>IF(OR(B284="",NOT(ISNUMBER(E284))),"",IF(OR(D284="Routine",D284="QC",D284="Repeat"),IF(COUNTIFS('Item setup'!$A$8:$A$47,B284)&lt;&gt;1,"n.a.",IF(IF(D284="Routine",COUNTIFS('Item setup'!$A$8:$A$47,B284,'Item setup'!$J$8:$J$47,"&lt;&gt;"),IF(D284="QC",COUNTIFS('Item setup'!$A$8:$A$47,B284,'Item setup'!$K$8:$K$47,"&lt;&gt;"),COUNTIFS('Item setup'!$A$8:$A$47,B284,'Item setup'!$L$8:$L$47,"&lt;&gt;")))=0,"n.a.",E284*IF(D284="Routine",INDEX('Item setup'!$J$8:$J$47,MATCH(B284,'Item setup'!$A$8:$A$47,0)),IF(D284="QC",INDEX('Item setup'!$K$8:$K$47,MATCH(B284,'Item setup'!$A$8:$A$47,0)),INDEX('Item setup'!$L$8:$L$47,MATCH(B284,'Item setup'!$A$8:$A$47,0)))))),""))</x:f>
      </x:c>
      <x:c r="M284" s="15" t="str">
        <x:f>IF(AND(ISNUMBER(F284),ISNUMBER(L284)),F284-L284,"")</x:f>
      </x:c>
      <x:c r="N284" s="15" t="str">
        <x:f>IF(COUNTA(A284:G284)=0,"",IF(OR(A284="",B284="",C284="",D284="",NOT(ISNUMBER(F284))),"Complete entry",IF(OR(NOT(ISNUMBER(A284)),NOT(ISNUMBER(F284)),F284&lt;0),"Invalid date/quantity",IF(COUNTIFS('Item setup'!$A$8:$A$47,B284)&lt;&gt;1,"Check item ID",IF(COUNTIFS('Lot register'!$A$8:$A$107,B284,'Lot register'!$B$8:$B$107,C284)&lt;&gt;1,"Check lot ID",IF(OR(D284="Routine",D284="QC",D284="Repeat"),IF(OR(NOT(ISNUMBER(E284)),E284&lt;0),"Enter work count",IF(NOT(ISNUMBER(J284)),"Enter pack details","Recorded")),IF(NOT(ISNUMBER(J284)),"Enter pack details","Recorded")))))))</x:f>
      </x:c>
      <x:c r="O284" s="15" t="str">
        <x:f>IF(B284="","",IF(COUNTIFS('Item setup'!$A$8:$A$47,B284)&lt;&gt;1,"n.a.",INDEX('Item setup'!$F$8:$F$47,MATCH(B284,'Item setup'!$A$8:$A$47,0))))</x:f>
      </x:c>
    </x:row>
    <x:row r="285" ht="24" customHeight="1">
      <x:c r="A285" s="7"/>
      <x:c r="B285" s="5"/>
      <x:c r="C285" s="5"/>
      <x:c r="D285" s="5"/>
      <x:c r="E285" s="16"/>
      <x:c r="F285" s="16"/>
      <x:c r="G285" s="5"/>
      <x:c r="H285" s="15" t="str">
        <x:f>IF(B285="","",IF(COUNTIFS('Item setup'!$A$8:$A$47,B285)&lt;&gt;1,"n.a.",INDEX('Item setup'!$B$8:$B$47,MATCH(B285,'Item setup'!$A$8:$A$47,0))))</x:f>
      </x:c>
      <x:c r="I285" s="15" t="str">
        <x:f>IF(B285="","",IF(COUNTIFS('Item setup'!$A$8:$A$47,B285)&lt;&gt;1,"n.a.",INDEX('Item setup'!$E$8:$E$47,MATCH(B285,'Item setup'!$A$8:$A$47,0))))</x:f>
      </x:c>
      <x:c r="J285" s="17" t="str">
        <x:f>IF(B285="","",IF(COUNTIFS('Item setup'!$A$8:$A$47,B285)&lt;&gt;1,"n.a.",INDEX('Item setup'!$I$8:$I$47,MATCH(B285,'Item setup'!$A$8:$A$47,0))))</x:f>
      </x:c>
      <x:c r="K285" s="17" t="str">
        <x:f>IF(OR(A285="",B285="",NOT(ISNUMBER(F285))),"",IF(ISNUMBER(J285),F285*J285,"n.a."))</x:f>
      </x:c>
      <x:c r="L285" s="15" t="str">
        <x:f>IF(OR(B285="",NOT(ISNUMBER(E285))),"",IF(OR(D285="Routine",D285="QC",D285="Repeat"),IF(COUNTIFS('Item setup'!$A$8:$A$47,B285)&lt;&gt;1,"n.a.",IF(IF(D285="Routine",COUNTIFS('Item setup'!$A$8:$A$47,B285,'Item setup'!$J$8:$J$47,"&lt;&gt;"),IF(D285="QC",COUNTIFS('Item setup'!$A$8:$A$47,B285,'Item setup'!$K$8:$K$47,"&lt;&gt;"),COUNTIFS('Item setup'!$A$8:$A$47,B285,'Item setup'!$L$8:$L$47,"&lt;&gt;")))=0,"n.a.",E285*IF(D285="Routine",INDEX('Item setup'!$J$8:$J$47,MATCH(B285,'Item setup'!$A$8:$A$47,0)),IF(D285="QC",INDEX('Item setup'!$K$8:$K$47,MATCH(B285,'Item setup'!$A$8:$A$47,0)),INDEX('Item setup'!$L$8:$L$47,MATCH(B285,'Item setup'!$A$8:$A$47,0)))))),""))</x:f>
      </x:c>
      <x:c r="M285" s="15" t="str">
        <x:f>IF(AND(ISNUMBER(F285),ISNUMBER(L285)),F285-L285,"")</x:f>
      </x:c>
      <x:c r="N285" s="15" t="str">
        <x:f>IF(COUNTA(A285:G285)=0,"",IF(OR(A285="",B285="",C285="",D285="",NOT(ISNUMBER(F285))),"Complete entry",IF(OR(NOT(ISNUMBER(A285)),NOT(ISNUMBER(F285)),F285&lt;0),"Invalid date/quantity",IF(COUNTIFS('Item setup'!$A$8:$A$47,B285)&lt;&gt;1,"Check item ID",IF(COUNTIFS('Lot register'!$A$8:$A$107,B285,'Lot register'!$B$8:$B$107,C285)&lt;&gt;1,"Check lot ID",IF(OR(D285="Routine",D285="QC",D285="Repeat"),IF(OR(NOT(ISNUMBER(E285)),E285&lt;0),"Enter work count",IF(NOT(ISNUMBER(J285)),"Enter pack details","Recorded")),IF(NOT(ISNUMBER(J285)),"Enter pack details","Recorded")))))))</x:f>
      </x:c>
      <x:c r="O285" s="15" t="str">
        <x:f>IF(B285="","",IF(COUNTIFS('Item setup'!$A$8:$A$47,B285)&lt;&gt;1,"n.a.",INDEX('Item setup'!$F$8:$F$47,MATCH(B285,'Item setup'!$A$8:$A$47,0))))</x:f>
      </x:c>
    </x:row>
    <x:row r="286" ht="24" customHeight="1">
      <x:c r="A286" s="7"/>
      <x:c r="B286" s="5"/>
      <x:c r="C286" s="5"/>
      <x:c r="D286" s="5"/>
      <x:c r="E286" s="16"/>
      <x:c r="F286" s="16"/>
      <x:c r="G286" s="5"/>
      <x:c r="H286" s="15" t="str">
        <x:f>IF(B286="","",IF(COUNTIFS('Item setup'!$A$8:$A$47,B286)&lt;&gt;1,"n.a.",INDEX('Item setup'!$B$8:$B$47,MATCH(B286,'Item setup'!$A$8:$A$47,0))))</x:f>
      </x:c>
      <x:c r="I286" s="15" t="str">
        <x:f>IF(B286="","",IF(COUNTIFS('Item setup'!$A$8:$A$47,B286)&lt;&gt;1,"n.a.",INDEX('Item setup'!$E$8:$E$47,MATCH(B286,'Item setup'!$A$8:$A$47,0))))</x:f>
      </x:c>
      <x:c r="J286" s="17" t="str">
        <x:f>IF(B286="","",IF(COUNTIFS('Item setup'!$A$8:$A$47,B286)&lt;&gt;1,"n.a.",INDEX('Item setup'!$I$8:$I$47,MATCH(B286,'Item setup'!$A$8:$A$47,0))))</x:f>
      </x:c>
      <x:c r="K286" s="17" t="str">
        <x:f>IF(OR(A286="",B286="",NOT(ISNUMBER(F286))),"",IF(ISNUMBER(J286),F286*J286,"n.a."))</x:f>
      </x:c>
      <x:c r="L286" s="15" t="str">
        <x:f>IF(OR(B286="",NOT(ISNUMBER(E286))),"",IF(OR(D286="Routine",D286="QC",D286="Repeat"),IF(COUNTIFS('Item setup'!$A$8:$A$47,B286)&lt;&gt;1,"n.a.",IF(IF(D286="Routine",COUNTIFS('Item setup'!$A$8:$A$47,B286,'Item setup'!$J$8:$J$47,"&lt;&gt;"),IF(D286="QC",COUNTIFS('Item setup'!$A$8:$A$47,B286,'Item setup'!$K$8:$K$47,"&lt;&gt;"),COUNTIFS('Item setup'!$A$8:$A$47,B286,'Item setup'!$L$8:$L$47,"&lt;&gt;")))=0,"n.a.",E286*IF(D286="Routine",INDEX('Item setup'!$J$8:$J$47,MATCH(B286,'Item setup'!$A$8:$A$47,0)),IF(D286="QC",INDEX('Item setup'!$K$8:$K$47,MATCH(B286,'Item setup'!$A$8:$A$47,0)),INDEX('Item setup'!$L$8:$L$47,MATCH(B286,'Item setup'!$A$8:$A$47,0)))))),""))</x:f>
      </x:c>
      <x:c r="M286" s="15" t="str">
        <x:f>IF(AND(ISNUMBER(F286),ISNUMBER(L286)),F286-L286,"")</x:f>
      </x:c>
      <x:c r="N286" s="15" t="str">
        <x:f>IF(COUNTA(A286:G286)=0,"",IF(OR(A286="",B286="",C286="",D286="",NOT(ISNUMBER(F286))),"Complete entry",IF(OR(NOT(ISNUMBER(A286)),NOT(ISNUMBER(F286)),F286&lt;0),"Invalid date/quantity",IF(COUNTIFS('Item setup'!$A$8:$A$47,B286)&lt;&gt;1,"Check item ID",IF(COUNTIFS('Lot register'!$A$8:$A$107,B286,'Lot register'!$B$8:$B$107,C286)&lt;&gt;1,"Check lot ID",IF(OR(D286="Routine",D286="QC",D286="Repeat"),IF(OR(NOT(ISNUMBER(E286)),E286&lt;0),"Enter work count",IF(NOT(ISNUMBER(J286)),"Enter pack details","Recorded")),IF(NOT(ISNUMBER(J286)),"Enter pack details","Recorded")))))))</x:f>
      </x:c>
      <x:c r="O286" s="15" t="str">
        <x:f>IF(B286="","",IF(COUNTIFS('Item setup'!$A$8:$A$47,B286)&lt;&gt;1,"n.a.",INDEX('Item setup'!$F$8:$F$47,MATCH(B286,'Item setup'!$A$8:$A$47,0))))</x:f>
      </x:c>
    </x:row>
    <x:row r="287" ht="24" customHeight="1">
      <x:c r="A287" s="7"/>
      <x:c r="B287" s="5"/>
      <x:c r="C287" s="5"/>
      <x:c r="D287" s="5"/>
      <x:c r="E287" s="16"/>
      <x:c r="F287" s="16"/>
      <x:c r="G287" s="5"/>
      <x:c r="H287" s="15" t="str">
        <x:f>IF(B287="","",IF(COUNTIFS('Item setup'!$A$8:$A$47,B287)&lt;&gt;1,"n.a.",INDEX('Item setup'!$B$8:$B$47,MATCH(B287,'Item setup'!$A$8:$A$47,0))))</x:f>
      </x:c>
      <x:c r="I287" s="15" t="str">
        <x:f>IF(B287="","",IF(COUNTIFS('Item setup'!$A$8:$A$47,B287)&lt;&gt;1,"n.a.",INDEX('Item setup'!$E$8:$E$47,MATCH(B287,'Item setup'!$A$8:$A$47,0))))</x:f>
      </x:c>
      <x:c r="J287" s="17" t="str">
        <x:f>IF(B287="","",IF(COUNTIFS('Item setup'!$A$8:$A$47,B287)&lt;&gt;1,"n.a.",INDEX('Item setup'!$I$8:$I$47,MATCH(B287,'Item setup'!$A$8:$A$47,0))))</x:f>
      </x:c>
      <x:c r="K287" s="17" t="str">
        <x:f>IF(OR(A287="",B287="",NOT(ISNUMBER(F287))),"",IF(ISNUMBER(J287),F287*J287,"n.a."))</x:f>
      </x:c>
      <x:c r="L287" s="15" t="str">
        <x:f>IF(OR(B287="",NOT(ISNUMBER(E287))),"",IF(OR(D287="Routine",D287="QC",D287="Repeat"),IF(COUNTIFS('Item setup'!$A$8:$A$47,B287)&lt;&gt;1,"n.a.",IF(IF(D287="Routine",COUNTIFS('Item setup'!$A$8:$A$47,B287,'Item setup'!$J$8:$J$47,"&lt;&gt;"),IF(D287="QC",COUNTIFS('Item setup'!$A$8:$A$47,B287,'Item setup'!$K$8:$K$47,"&lt;&gt;"),COUNTIFS('Item setup'!$A$8:$A$47,B287,'Item setup'!$L$8:$L$47,"&lt;&gt;")))=0,"n.a.",E287*IF(D287="Routine",INDEX('Item setup'!$J$8:$J$47,MATCH(B287,'Item setup'!$A$8:$A$47,0)),IF(D287="QC",INDEX('Item setup'!$K$8:$K$47,MATCH(B287,'Item setup'!$A$8:$A$47,0)),INDEX('Item setup'!$L$8:$L$47,MATCH(B287,'Item setup'!$A$8:$A$47,0)))))),""))</x:f>
      </x:c>
      <x:c r="M287" s="15" t="str">
        <x:f>IF(AND(ISNUMBER(F287),ISNUMBER(L287)),F287-L287,"")</x:f>
      </x:c>
      <x:c r="N287" s="15" t="str">
        <x:f>IF(COUNTA(A287:G287)=0,"",IF(OR(A287="",B287="",C287="",D287="",NOT(ISNUMBER(F287))),"Complete entry",IF(OR(NOT(ISNUMBER(A287)),NOT(ISNUMBER(F287)),F287&lt;0),"Invalid date/quantity",IF(COUNTIFS('Item setup'!$A$8:$A$47,B287)&lt;&gt;1,"Check item ID",IF(COUNTIFS('Lot register'!$A$8:$A$107,B287,'Lot register'!$B$8:$B$107,C287)&lt;&gt;1,"Check lot ID",IF(OR(D287="Routine",D287="QC",D287="Repeat"),IF(OR(NOT(ISNUMBER(E287)),E287&lt;0),"Enter work count",IF(NOT(ISNUMBER(J287)),"Enter pack details","Recorded")),IF(NOT(ISNUMBER(J287)),"Enter pack details","Recorded")))))))</x:f>
      </x:c>
      <x:c r="O287" s="15" t="str">
        <x:f>IF(B287="","",IF(COUNTIFS('Item setup'!$A$8:$A$47,B287)&lt;&gt;1,"n.a.",INDEX('Item setup'!$F$8:$F$47,MATCH(B287,'Item setup'!$A$8:$A$47,0))))</x:f>
      </x:c>
    </x:row>
    <x:row r="288" ht="24" customHeight="1">
      <x:c r="A288" s="7"/>
      <x:c r="B288" s="5"/>
      <x:c r="C288" s="5"/>
      <x:c r="D288" s="5"/>
      <x:c r="E288" s="16"/>
      <x:c r="F288" s="16"/>
      <x:c r="G288" s="5"/>
      <x:c r="H288" s="15" t="str">
        <x:f>IF(B288="","",IF(COUNTIFS('Item setup'!$A$8:$A$47,B288)&lt;&gt;1,"n.a.",INDEX('Item setup'!$B$8:$B$47,MATCH(B288,'Item setup'!$A$8:$A$47,0))))</x:f>
      </x:c>
      <x:c r="I288" s="15" t="str">
        <x:f>IF(B288="","",IF(COUNTIFS('Item setup'!$A$8:$A$47,B288)&lt;&gt;1,"n.a.",INDEX('Item setup'!$E$8:$E$47,MATCH(B288,'Item setup'!$A$8:$A$47,0))))</x:f>
      </x:c>
      <x:c r="J288" s="17" t="str">
        <x:f>IF(B288="","",IF(COUNTIFS('Item setup'!$A$8:$A$47,B288)&lt;&gt;1,"n.a.",INDEX('Item setup'!$I$8:$I$47,MATCH(B288,'Item setup'!$A$8:$A$47,0))))</x:f>
      </x:c>
      <x:c r="K288" s="17" t="str">
        <x:f>IF(OR(A288="",B288="",NOT(ISNUMBER(F288))),"",IF(ISNUMBER(J288),F288*J288,"n.a."))</x:f>
      </x:c>
      <x:c r="L288" s="15" t="str">
        <x:f>IF(OR(B288="",NOT(ISNUMBER(E288))),"",IF(OR(D288="Routine",D288="QC",D288="Repeat"),IF(COUNTIFS('Item setup'!$A$8:$A$47,B288)&lt;&gt;1,"n.a.",IF(IF(D288="Routine",COUNTIFS('Item setup'!$A$8:$A$47,B288,'Item setup'!$J$8:$J$47,"&lt;&gt;"),IF(D288="QC",COUNTIFS('Item setup'!$A$8:$A$47,B288,'Item setup'!$K$8:$K$47,"&lt;&gt;"),COUNTIFS('Item setup'!$A$8:$A$47,B288,'Item setup'!$L$8:$L$47,"&lt;&gt;")))=0,"n.a.",E288*IF(D288="Routine",INDEX('Item setup'!$J$8:$J$47,MATCH(B288,'Item setup'!$A$8:$A$47,0)),IF(D288="QC",INDEX('Item setup'!$K$8:$K$47,MATCH(B288,'Item setup'!$A$8:$A$47,0)),INDEX('Item setup'!$L$8:$L$47,MATCH(B288,'Item setup'!$A$8:$A$47,0)))))),""))</x:f>
      </x:c>
      <x:c r="M288" s="15" t="str">
        <x:f>IF(AND(ISNUMBER(F288),ISNUMBER(L288)),F288-L288,"")</x:f>
      </x:c>
      <x:c r="N288" s="15" t="str">
        <x:f>IF(COUNTA(A288:G288)=0,"",IF(OR(A288="",B288="",C288="",D288="",NOT(ISNUMBER(F288))),"Complete entry",IF(OR(NOT(ISNUMBER(A288)),NOT(ISNUMBER(F288)),F288&lt;0),"Invalid date/quantity",IF(COUNTIFS('Item setup'!$A$8:$A$47,B288)&lt;&gt;1,"Check item ID",IF(COUNTIFS('Lot register'!$A$8:$A$107,B288,'Lot register'!$B$8:$B$107,C288)&lt;&gt;1,"Check lot ID",IF(OR(D288="Routine",D288="QC",D288="Repeat"),IF(OR(NOT(ISNUMBER(E288)),E288&lt;0),"Enter work count",IF(NOT(ISNUMBER(J288)),"Enter pack details","Recorded")),IF(NOT(ISNUMBER(J288)),"Enter pack details","Recorded")))))))</x:f>
      </x:c>
      <x:c r="O288" s="15" t="str">
        <x:f>IF(B288="","",IF(COUNTIFS('Item setup'!$A$8:$A$47,B288)&lt;&gt;1,"n.a.",INDEX('Item setup'!$F$8:$F$47,MATCH(B288,'Item setup'!$A$8:$A$47,0))))</x:f>
      </x:c>
    </x:row>
    <x:row r="289" ht="24" customHeight="1">
      <x:c r="A289" s="7"/>
      <x:c r="B289" s="5"/>
      <x:c r="C289" s="5"/>
      <x:c r="D289" s="5"/>
      <x:c r="E289" s="16"/>
      <x:c r="F289" s="16"/>
      <x:c r="G289" s="5"/>
      <x:c r="H289" s="15" t="str">
        <x:f>IF(B289="","",IF(COUNTIFS('Item setup'!$A$8:$A$47,B289)&lt;&gt;1,"n.a.",INDEX('Item setup'!$B$8:$B$47,MATCH(B289,'Item setup'!$A$8:$A$47,0))))</x:f>
      </x:c>
      <x:c r="I289" s="15" t="str">
        <x:f>IF(B289="","",IF(COUNTIFS('Item setup'!$A$8:$A$47,B289)&lt;&gt;1,"n.a.",INDEX('Item setup'!$E$8:$E$47,MATCH(B289,'Item setup'!$A$8:$A$47,0))))</x:f>
      </x:c>
      <x:c r="J289" s="17" t="str">
        <x:f>IF(B289="","",IF(COUNTIFS('Item setup'!$A$8:$A$47,B289)&lt;&gt;1,"n.a.",INDEX('Item setup'!$I$8:$I$47,MATCH(B289,'Item setup'!$A$8:$A$47,0))))</x:f>
      </x:c>
      <x:c r="K289" s="17" t="str">
        <x:f>IF(OR(A289="",B289="",NOT(ISNUMBER(F289))),"",IF(ISNUMBER(J289),F289*J289,"n.a."))</x:f>
      </x:c>
      <x:c r="L289" s="15" t="str">
        <x:f>IF(OR(B289="",NOT(ISNUMBER(E289))),"",IF(OR(D289="Routine",D289="QC",D289="Repeat"),IF(COUNTIFS('Item setup'!$A$8:$A$47,B289)&lt;&gt;1,"n.a.",IF(IF(D289="Routine",COUNTIFS('Item setup'!$A$8:$A$47,B289,'Item setup'!$J$8:$J$47,"&lt;&gt;"),IF(D289="QC",COUNTIFS('Item setup'!$A$8:$A$47,B289,'Item setup'!$K$8:$K$47,"&lt;&gt;"),COUNTIFS('Item setup'!$A$8:$A$47,B289,'Item setup'!$L$8:$L$47,"&lt;&gt;")))=0,"n.a.",E289*IF(D289="Routine",INDEX('Item setup'!$J$8:$J$47,MATCH(B289,'Item setup'!$A$8:$A$47,0)),IF(D289="QC",INDEX('Item setup'!$K$8:$K$47,MATCH(B289,'Item setup'!$A$8:$A$47,0)),INDEX('Item setup'!$L$8:$L$47,MATCH(B289,'Item setup'!$A$8:$A$47,0)))))),""))</x:f>
      </x:c>
      <x:c r="M289" s="15" t="str">
        <x:f>IF(AND(ISNUMBER(F289),ISNUMBER(L289)),F289-L289,"")</x:f>
      </x:c>
      <x:c r="N289" s="15" t="str">
        <x:f>IF(COUNTA(A289:G289)=0,"",IF(OR(A289="",B289="",C289="",D289="",NOT(ISNUMBER(F289))),"Complete entry",IF(OR(NOT(ISNUMBER(A289)),NOT(ISNUMBER(F289)),F289&lt;0),"Invalid date/quantity",IF(COUNTIFS('Item setup'!$A$8:$A$47,B289)&lt;&gt;1,"Check item ID",IF(COUNTIFS('Lot register'!$A$8:$A$107,B289,'Lot register'!$B$8:$B$107,C289)&lt;&gt;1,"Check lot ID",IF(OR(D289="Routine",D289="QC",D289="Repeat"),IF(OR(NOT(ISNUMBER(E289)),E289&lt;0),"Enter work count",IF(NOT(ISNUMBER(J289)),"Enter pack details","Recorded")),IF(NOT(ISNUMBER(J289)),"Enter pack details","Recorded")))))))</x:f>
      </x:c>
      <x:c r="O289" s="15" t="str">
        <x:f>IF(B289="","",IF(COUNTIFS('Item setup'!$A$8:$A$47,B289)&lt;&gt;1,"n.a.",INDEX('Item setup'!$F$8:$F$47,MATCH(B289,'Item setup'!$A$8:$A$47,0))))</x:f>
      </x:c>
    </x:row>
    <x:row r="290" ht="24" customHeight="1">
      <x:c r="A290" s="7"/>
      <x:c r="B290" s="5"/>
      <x:c r="C290" s="5"/>
      <x:c r="D290" s="5"/>
      <x:c r="E290" s="16"/>
      <x:c r="F290" s="16"/>
      <x:c r="G290" s="5"/>
      <x:c r="H290" s="15" t="str">
        <x:f>IF(B290="","",IF(COUNTIFS('Item setup'!$A$8:$A$47,B290)&lt;&gt;1,"n.a.",INDEX('Item setup'!$B$8:$B$47,MATCH(B290,'Item setup'!$A$8:$A$47,0))))</x:f>
      </x:c>
      <x:c r="I290" s="15" t="str">
        <x:f>IF(B290="","",IF(COUNTIFS('Item setup'!$A$8:$A$47,B290)&lt;&gt;1,"n.a.",INDEX('Item setup'!$E$8:$E$47,MATCH(B290,'Item setup'!$A$8:$A$47,0))))</x:f>
      </x:c>
      <x:c r="J290" s="17" t="str">
        <x:f>IF(B290="","",IF(COUNTIFS('Item setup'!$A$8:$A$47,B290)&lt;&gt;1,"n.a.",INDEX('Item setup'!$I$8:$I$47,MATCH(B290,'Item setup'!$A$8:$A$47,0))))</x:f>
      </x:c>
      <x:c r="K290" s="17" t="str">
        <x:f>IF(OR(A290="",B290="",NOT(ISNUMBER(F290))),"",IF(ISNUMBER(J290),F290*J290,"n.a."))</x:f>
      </x:c>
      <x:c r="L290" s="15" t="str">
        <x:f>IF(OR(B290="",NOT(ISNUMBER(E290))),"",IF(OR(D290="Routine",D290="QC",D290="Repeat"),IF(COUNTIFS('Item setup'!$A$8:$A$47,B290)&lt;&gt;1,"n.a.",IF(IF(D290="Routine",COUNTIFS('Item setup'!$A$8:$A$47,B290,'Item setup'!$J$8:$J$47,"&lt;&gt;"),IF(D290="QC",COUNTIFS('Item setup'!$A$8:$A$47,B290,'Item setup'!$K$8:$K$47,"&lt;&gt;"),COUNTIFS('Item setup'!$A$8:$A$47,B290,'Item setup'!$L$8:$L$47,"&lt;&gt;")))=0,"n.a.",E290*IF(D290="Routine",INDEX('Item setup'!$J$8:$J$47,MATCH(B290,'Item setup'!$A$8:$A$47,0)),IF(D290="QC",INDEX('Item setup'!$K$8:$K$47,MATCH(B290,'Item setup'!$A$8:$A$47,0)),INDEX('Item setup'!$L$8:$L$47,MATCH(B290,'Item setup'!$A$8:$A$47,0)))))),""))</x:f>
      </x:c>
      <x:c r="M290" s="15" t="str">
        <x:f>IF(AND(ISNUMBER(F290),ISNUMBER(L290)),F290-L290,"")</x:f>
      </x:c>
      <x:c r="N290" s="15" t="str">
        <x:f>IF(COUNTA(A290:G290)=0,"",IF(OR(A290="",B290="",C290="",D290="",NOT(ISNUMBER(F290))),"Complete entry",IF(OR(NOT(ISNUMBER(A290)),NOT(ISNUMBER(F290)),F290&lt;0),"Invalid date/quantity",IF(COUNTIFS('Item setup'!$A$8:$A$47,B290)&lt;&gt;1,"Check item ID",IF(COUNTIFS('Lot register'!$A$8:$A$107,B290,'Lot register'!$B$8:$B$107,C290)&lt;&gt;1,"Check lot ID",IF(OR(D290="Routine",D290="QC",D290="Repeat"),IF(OR(NOT(ISNUMBER(E290)),E290&lt;0),"Enter work count",IF(NOT(ISNUMBER(J290)),"Enter pack details","Recorded")),IF(NOT(ISNUMBER(J290)),"Enter pack details","Recorded")))))))</x:f>
      </x:c>
      <x:c r="O290" s="15" t="str">
        <x:f>IF(B290="","",IF(COUNTIFS('Item setup'!$A$8:$A$47,B290)&lt;&gt;1,"n.a.",INDEX('Item setup'!$F$8:$F$47,MATCH(B290,'Item setup'!$A$8:$A$47,0))))</x:f>
      </x:c>
    </x:row>
    <x:row r="291" ht="24" customHeight="1">
      <x:c r="A291" s="7"/>
      <x:c r="B291" s="5"/>
      <x:c r="C291" s="5"/>
      <x:c r="D291" s="5"/>
      <x:c r="E291" s="16"/>
      <x:c r="F291" s="16"/>
      <x:c r="G291" s="5"/>
      <x:c r="H291" s="15" t="str">
        <x:f>IF(B291="","",IF(COUNTIFS('Item setup'!$A$8:$A$47,B291)&lt;&gt;1,"n.a.",INDEX('Item setup'!$B$8:$B$47,MATCH(B291,'Item setup'!$A$8:$A$47,0))))</x:f>
      </x:c>
      <x:c r="I291" s="15" t="str">
        <x:f>IF(B291="","",IF(COUNTIFS('Item setup'!$A$8:$A$47,B291)&lt;&gt;1,"n.a.",INDEX('Item setup'!$E$8:$E$47,MATCH(B291,'Item setup'!$A$8:$A$47,0))))</x:f>
      </x:c>
      <x:c r="J291" s="17" t="str">
        <x:f>IF(B291="","",IF(COUNTIFS('Item setup'!$A$8:$A$47,B291)&lt;&gt;1,"n.a.",INDEX('Item setup'!$I$8:$I$47,MATCH(B291,'Item setup'!$A$8:$A$47,0))))</x:f>
      </x:c>
      <x:c r="K291" s="17" t="str">
        <x:f>IF(OR(A291="",B291="",NOT(ISNUMBER(F291))),"",IF(ISNUMBER(J291),F291*J291,"n.a."))</x:f>
      </x:c>
      <x:c r="L291" s="15" t="str">
        <x:f>IF(OR(B291="",NOT(ISNUMBER(E291))),"",IF(OR(D291="Routine",D291="QC",D291="Repeat"),IF(COUNTIFS('Item setup'!$A$8:$A$47,B291)&lt;&gt;1,"n.a.",IF(IF(D291="Routine",COUNTIFS('Item setup'!$A$8:$A$47,B291,'Item setup'!$J$8:$J$47,"&lt;&gt;"),IF(D291="QC",COUNTIFS('Item setup'!$A$8:$A$47,B291,'Item setup'!$K$8:$K$47,"&lt;&gt;"),COUNTIFS('Item setup'!$A$8:$A$47,B291,'Item setup'!$L$8:$L$47,"&lt;&gt;")))=0,"n.a.",E291*IF(D291="Routine",INDEX('Item setup'!$J$8:$J$47,MATCH(B291,'Item setup'!$A$8:$A$47,0)),IF(D291="QC",INDEX('Item setup'!$K$8:$K$47,MATCH(B291,'Item setup'!$A$8:$A$47,0)),INDEX('Item setup'!$L$8:$L$47,MATCH(B291,'Item setup'!$A$8:$A$47,0)))))),""))</x:f>
      </x:c>
      <x:c r="M291" s="15" t="str">
        <x:f>IF(AND(ISNUMBER(F291),ISNUMBER(L291)),F291-L291,"")</x:f>
      </x:c>
      <x:c r="N291" s="15" t="str">
        <x:f>IF(COUNTA(A291:G291)=0,"",IF(OR(A291="",B291="",C291="",D291="",NOT(ISNUMBER(F291))),"Complete entry",IF(OR(NOT(ISNUMBER(A291)),NOT(ISNUMBER(F291)),F291&lt;0),"Invalid date/quantity",IF(COUNTIFS('Item setup'!$A$8:$A$47,B291)&lt;&gt;1,"Check item ID",IF(COUNTIFS('Lot register'!$A$8:$A$107,B291,'Lot register'!$B$8:$B$107,C291)&lt;&gt;1,"Check lot ID",IF(OR(D291="Routine",D291="QC",D291="Repeat"),IF(OR(NOT(ISNUMBER(E291)),E291&lt;0),"Enter work count",IF(NOT(ISNUMBER(J291)),"Enter pack details","Recorded")),IF(NOT(ISNUMBER(J291)),"Enter pack details","Recorded")))))))</x:f>
      </x:c>
      <x:c r="O291" s="15" t="str">
        <x:f>IF(B291="","",IF(COUNTIFS('Item setup'!$A$8:$A$47,B291)&lt;&gt;1,"n.a.",INDEX('Item setup'!$F$8:$F$47,MATCH(B291,'Item setup'!$A$8:$A$47,0))))</x:f>
      </x:c>
    </x:row>
    <x:row r="292" ht="24" customHeight="1">
      <x:c r="A292" s="7"/>
      <x:c r="B292" s="5"/>
      <x:c r="C292" s="5"/>
      <x:c r="D292" s="5"/>
      <x:c r="E292" s="16"/>
      <x:c r="F292" s="16"/>
      <x:c r="G292" s="5"/>
      <x:c r="H292" s="15" t="str">
        <x:f>IF(B292="","",IF(COUNTIFS('Item setup'!$A$8:$A$47,B292)&lt;&gt;1,"n.a.",INDEX('Item setup'!$B$8:$B$47,MATCH(B292,'Item setup'!$A$8:$A$47,0))))</x:f>
      </x:c>
      <x:c r="I292" s="15" t="str">
        <x:f>IF(B292="","",IF(COUNTIFS('Item setup'!$A$8:$A$47,B292)&lt;&gt;1,"n.a.",INDEX('Item setup'!$E$8:$E$47,MATCH(B292,'Item setup'!$A$8:$A$47,0))))</x:f>
      </x:c>
      <x:c r="J292" s="17" t="str">
        <x:f>IF(B292="","",IF(COUNTIFS('Item setup'!$A$8:$A$47,B292)&lt;&gt;1,"n.a.",INDEX('Item setup'!$I$8:$I$47,MATCH(B292,'Item setup'!$A$8:$A$47,0))))</x:f>
      </x:c>
      <x:c r="K292" s="17" t="str">
        <x:f>IF(OR(A292="",B292="",NOT(ISNUMBER(F292))),"",IF(ISNUMBER(J292),F292*J292,"n.a."))</x:f>
      </x:c>
      <x:c r="L292" s="15" t="str">
        <x:f>IF(OR(B292="",NOT(ISNUMBER(E292))),"",IF(OR(D292="Routine",D292="QC",D292="Repeat"),IF(COUNTIFS('Item setup'!$A$8:$A$47,B292)&lt;&gt;1,"n.a.",IF(IF(D292="Routine",COUNTIFS('Item setup'!$A$8:$A$47,B292,'Item setup'!$J$8:$J$47,"&lt;&gt;"),IF(D292="QC",COUNTIFS('Item setup'!$A$8:$A$47,B292,'Item setup'!$K$8:$K$47,"&lt;&gt;"),COUNTIFS('Item setup'!$A$8:$A$47,B292,'Item setup'!$L$8:$L$47,"&lt;&gt;")))=0,"n.a.",E292*IF(D292="Routine",INDEX('Item setup'!$J$8:$J$47,MATCH(B292,'Item setup'!$A$8:$A$47,0)),IF(D292="QC",INDEX('Item setup'!$K$8:$K$47,MATCH(B292,'Item setup'!$A$8:$A$47,0)),INDEX('Item setup'!$L$8:$L$47,MATCH(B292,'Item setup'!$A$8:$A$47,0)))))),""))</x:f>
      </x:c>
      <x:c r="M292" s="15" t="str">
        <x:f>IF(AND(ISNUMBER(F292),ISNUMBER(L292)),F292-L292,"")</x:f>
      </x:c>
      <x:c r="N292" s="15" t="str">
        <x:f>IF(COUNTA(A292:G292)=0,"",IF(OR(A292="",B292="",C292="",D292="",NOT(ISNUMBER(F292))),"Complete entry",IF(OR(NOT(ISNUMBER(A292)),NOT(ISNUMBER(F292)),F292&lt;0),"Invalid date/quantity",IF(COUNTIFS('Item setup'!$A$8:$A$47,B292)&lt;&gt;1,"Check item ID",IF(COUNTIFS('Lot register'!$A$8:$A$107,B292,'Lot register'!$B$8:$B$107,C292)&lt;&gt;1,"Check lot ID",IF(OR(D292="Routine",D292="QC",D292="Repeat"),IF(OR(NOT(ISNUMBER(E292)),E292&lt;0),"Enter work count",IF(NOT(ISNUMBER(J292)),"Enter pack details","Recorded")),IF(NOT(ISNUMBER(J292)),"Enter pack details","Recorded")))))))</x:f>
      </x:c>
      <x:c r="O292" s="15" t="str">
        <x:f>IF(B292="","",IF(COUNTIFS('Item setup'!$A$8:$A$47,B292)&lt;&gt;1,"n.a.",INDEX('Item setup'!$F$8:$F$47,MATCH(B292,'Item setup'!$A$8:$A$47,0))))</x:f>
      </x:c>
    </x:row>
    <x:row r="293" ht="24" customHeight="1">
      <x:c r="A293" s="7"/>
      <x:c r="B293" s="5"/>
      <x:c r="C293" s="5"/>
      <x:c r="D293" s="5"/>
      <x:c r="E293" s="16"/>
      <x:c r="F293" s="16"/>
      <x:c r="G293" s="5"/>
      <x:c r="H293" s="15" t="str">
        <x:f>IF(B293="","",IF(COUNTIFS('Item setup'!$A$8:$A$47,B293)&lt;&gt;1,"n.a.",INDEX('Item setup'!$B$8:$B$47,MATCH(B293,'Item setup'!$A$8:$A$47,0))))</x:f>
      </x:c>
      <x:c r="I293" s="15" t="str">
        <x:f>IF(B293="","",IF(COUNTIFS('Item setup'!$A$8:$A$47,B293)&lt;&gt;1,"n.a.",INDEX('Item setup'!$E$8:$E$47,MATCH(B293,'Item setup'!$A$8:$A$47,0))))</x:f>
      </x:c>
      <x:c r="J293" s="17" t="str">
        <x:f>IF(B293="","",IF(COUNTIFS('Item setup'!$A$8:$A$47,B293)&lt;&gt;1,"n.a.",INDEX('Item setup'!$I$8:$I$47,MATCH(B293,'Item setup'!$A$8:$A$47,0))))</x:f>
      </x:c>
      <x:c r="K293" s="17" t="str">
        <x:f>IF(OR(A293="",B293="",NOT(ISNUMBER(F293))),"",IF(ISNUMBER(J293),F293*J293,"n.a."))</x:f>
      </x:c>
      <x:c r="L293" s="15" t="str">
        <x:f>IF(OR(B293="",NOT(ISNUMBER(E293))),"",IF(OR(D293="Routine",D293="QC",D293="Repeat"),IF(COUNTIFS('Item setup'!$A$8:$A$47,B293)&lt;&gt;1,"n.a.",IF(IF(D293="Routine",COUNTIFS('Item setup'!$A$8:$A$47,B293,'Item setup'!$J$8:$J$47,"&lt;&gt;"),IF(D293="QC",COUNTIFS('Item setup'!$A$8:$A$47,B293,'Item setup'!$K$8:$K$47,"&lt;&gt;"),COUNTIFS('Item setup'!$A$8:$A$47,B293,'Item setup'!$L$8:$L$47,"&lt;&gt;")))=0,"n.a.",E293*IF(D293="Routine",INDEX('Item setup'!$J$8:$J$47,MATCH(B293,'Item setup'!$A$8:$A$47,0)),IF(D293="QC",INDEX('Item setup'!$K$8:$K$47,MATCH(B293,'Item setup'!$A$8:$A$47,0)),INDEX('Item setup'!$L$8:$L$47,MATCH(B293,'Item setup'!$A$8:$A$47,0)))))),""))</x:f>
      </x:c>
      <x:c r="M293" s="15" t="str">
        <x:f>IF(AND(ISNUMBER(F293),ISNUMBER(L293)),F293-L293,"")</x:f>
      </x:c>
      <x:c r="N293" s="15" t="str">
        <x:f>IF(COUNTA(A293:G293)=0,"",IF(OR(A293="",B293="",C293="",D293="",NOT(ISNUMBER(F293))),"Complete entry",IF(OR(NOT(ISNUMBER(A293)),NOT(ISNUMBER(F293)),F293&lt;0),"Invalid date/quantity",IF(COUNTIFS('Item setup'!$A$8:$A$47,B293)&lt;&gt;1,"Check item ID",IF(COUNTIFS('Lot register'!$A$8:$A$107,B293,'Lot register'!$B$8:$B$107,C293)&lt;&gt;1,"Check lot ID",IF(OR(D293="Routine",D293="QC",D293="Repeat"),IF(OR(NOT(ISNUMBER(E293)),E293&lt;0),"Enter work count",IF(NOT(ISNUMBER(J293)),"Enter pack details","Recorded")),IF(NOT(ISNUMBER(J293)),"Enter pack details","Recorded")))))))</x:f>
      </x:c>
      <x:c r="O293" s="15" t="str">
        <x:f>IF(B293="","",IF(COUNTIFS('Item setup'!$A$8:$A$47,B293)&lt;&gt;1,"n.a.",INDEX('Item setup'!$F$8:$F$47,MATCH(B293,'Item setup'!$A$8:$A$47,0))))</x:f>
      </x:c>
    </x:row>
    <x:row r="294" ht="24" customHeight="1">
      <x:c r="A294" s="7"/>
      <x:c r="B294" s="5"/>
      <x:c r="C294" s="5"/>
      <x:c r="D294" s="5"/>
      <x:c r="E294" s="16"/>
      <x:c r="F294" s="16"/>
      <x:c r="G294" s="5"/>
      <x:c r="H294" s="15" t="str">
        <x:f>IF(B294="","",IF(COUNTIFS('Item setup'!$A$8:$A$47,B294)&lt;&gt;1,"n.a.",INDEX('Item setup'!$B$8:$B$47,MATCH(B294,'Item setup'!$A$8:$A$47,0))))</x:f>
      </x:c>
      <x:c r="I294" s="15" t="str">
        <x:f>IF(B294="","",IF(COUNTIFS('Item setup'!$A$8:$A$47,B294)&lt;&gt;1,"n.a.",INDEX('Item setup'!$E$8:$E$47,MATCH(B294,'Item setup'!$A$8:$A$47,0))))</x:f>
      </x:c>
      <x:c r="J294" s="17" t="str">
        <x:f>IF(B294="","",IF(COUNTIFS('Item setup'!$A$8:$A$47,B294)&lt;&gt;1,"n.a.",INDEX('Item setup'!$I$8:$I$47,MATCH(B294,'Item setup'!$A$8:$A$47,0))))</x:f>
      </x:c>
      <x:c r="K294" s="17" t="str">
        <x:f>IF(OR(A294="",B294="",NOT(ISNUMBER(F294))),"",IF(ISNUMBER(J294),F294*J294,"n.a."))</x:f>
      </x:c>
      <x:c r="L294" s="15" t="str">
        <x:f>IF(OR(B294="",NOT(ISNUMBER(E294))),"",IF(OR(D294="Routine",D294="QC",D294="Repeat"),IF(COUNTIFS('Item setup'!$A$8:$A$47,B294)&lt;&gt;1,"n.a.",IF(IF(D294="Routine",COUNTIFS('Item setup'!$A$8:$A$47,B294,'Item setup'!$J$8:$J$47,"&lt;&gt;"),IF(D294="QC",COUNTIFS('Item setup'!$A$8:$A$47,B294,'Item setup'!$K$8:$K$47,"&lt;&gt;"),COUNTIFS('Item setup'!$A$8:$A$47,B294,'Item setup'!$L$8:$L$47,"&lt;&gt;")))=0,"n.a.",E294*IF(D294="Routine",INDEX('Item setup'!$J$8:$J$47,MATCH(B294,'Item setup'!$A$8:$A$47,0)),IF(D294="QC",INDEX('Item setup'!$K$8:$K$47,MATCH(B294,'Item setup'!$A$8:$A$47,0)),INDEX('Item setup'!$L$8:$L$47,MATCH(B294,'Item setup'!$A$8:$A$47,0)))))),""))</x:f>
      </x:c>
      <x:c r="M294" s="15" t="str">
        <x:f>IF(AND(ISNUMBER(F294),ISNUMBER(L294)),F294-L294,"")</x:f>
      </x:c>
      <x:c r="N294" s="15" t="str">
        <x:f>IF(COUNTA(A294:G294)=0,"",IF(OR(A294="",B294="",C294="",D294="",NOT(ISNUMBER(F294))),"Complete entry",IF(OR(NOT(ISNUMBER(A294)),NOT(ISNUMBER(F294)),F294&lt;0),"Invalid date/quantity",IF(COUNTIFS('Item setup'!$A$8:$A$47,B294)&lt;&gt;1,"Check item ID",IF(COUNTIFS('Lot register'!$A$8:$A$107,B294,'Lot register'!$B$8:$B$107,C294)&lt;&gt;1,"Check lot ID",IF(OR(D294="Routine",D294="QC",D294="Repeat"),IF(OR(NOT(ISNUMBER(E294)),E294&lt;0),"Enter work count",IF(NOT(ISNUMBER(J294)),"Enter pack details","Recorded")),IF(NOT(ISNUMBER(J294)),"Enter pack details","Recorded")))))))</x:f>
      </x:c>
      <x:c r="O294" s="15" t="str">
        <x:f>IF(B294="","",IF(COUNTIFS('Item setup'!$A$8:$A$47,B294)&lt;&gt;1,"n.a.",INDEX('Item setup'!$F$8:$F$47,MATCH(B294,'Item setup'!$A$8:$A$47,0))))</x:f>
      </x:c>
    </x:row>
    <x:row r="295" ht="24" customHeight="1">
      <x:c r="A295" s="7"/>
      <x:c r="B295" s="5"/>
      <x:c r="C295" s="5"/>
      <x:c r="D295" s="5"/>
      <x:c r="E295" s="16"/>
      <x:c r="F295" s="16"/>
      <x:c r="G295" s="5"/>
      <x:c r="H295" s="15" t="str">
        <x:f>IF(B295="","",IF(COUNTIFS('Item setup'!$A$8:$A$47,B295)&lt;&gt;1,"n.a.",INDEX('Item setup'!$B$8:$B$47,MATCH(B295,'Item setup'!$A$8:$A$47,0))))</x:f>
      </x:c>
      <x:c r="I295" s="15" t="str">
        <x:f>IF(B295="","",IF(COUNTIFS('Item setup'!$A$8:$A$47,B295)&lt;&gt;1,"n.a.",INDEX('Item setup'!$E$8:$E$47,MATCH(B295,'Item setup'!$A$8:$A$47,0))))</x:f>
      </x:c>
      <x:c r="J295" s="17" t="str">
        <x:f>IF(B295="","",IF(COUNTIFS('Item setup'!$A$8:$A$47,B295)&lt;&gt;1,"n.a.",INDEX('Item setup'!$I$8:$I$47,MATCH(B295,'Item setup'!$A$8:$A$47,0))))</x:f>
      </x:c>
      <x:c r="K295" s="17" t="str">
        <x:f>IF(OR(A295="",B295="",NOT(ISNUMBER(F295))),"",IF(ISNUMBER(J295),F295*J295,"n.a."))</x:f>
      </x:c>
      <x:c r="L295" s="15" t="str">
        <x:f>IF(OR(B295="",NOT(ISNUMBER(E295))),"",IF(OR(D295="Routine",D295="QC",D295="Repeat"),IF(COUNTIFS('Item setup'!$A$8:$A$47,B295)&lt;&gt;1,"n.a.",IF(IF(D295="Routine",COUNTIFS('Item setup'!$A$8:$A$47,B295,'Item setup'!$J$8:$J$47,"&lt;&gt;"),IF(D295="QC",COUNTIFS('Item setup'!$A$8:$A$47,B295,'Item setup'!$K$8:$K$47,"&lt;&gt;"),COUNTIFS('Item setup'!$A$8:$A$47,B295,'Item setup'!$L$8:$L$47,"&lt;&gt;")))=0,"n.a.",E295*IF(D295="Routine",INDEX('Item setup'!$J$8:$J$47,MATCH(B295,'Item setup'!$A$8:$A$47,0)),IF(D295="QC",INDEX('Item setup'!$K$8:$K$47,MATCH(B295,'Item setup'!$A$8:$A$47,0)),INDEX('Item setup'!$L$8:$L$47,MATCH(B295,'Item setup'!$A$8:$A$47,0)))))),""))</x:f>
      </x:c>
      <x:c r="M295" s="15" t="str">
        <x:f>IF(AND(ISNUMBER(F295),ISNUMBER(L295)),F295-L295,"")</x:f>
      </x:c>
      <x:c r="N295" s="15" t="str">
        <x:f>IF(COUNTA(A295:G295)=0,"",IF(OR(A295="",B295="",C295="",D295="",NOT(ISNUMBER(F295))),"Complete entry",IF(OR(NOT(ISNUMBER(A295)),NOT(ISNUMBER(F295)),F295&lt;0),"Invalid date/quantity",IF(COUNTIFS('Item setup'!$A$8:$A$47,B295)&lt;&gt;1,"Check item ID",IF(COUNTIFS('Lot register'!$A$8:$A$107,B295,'Lot register'!$B$8:$B$107,C295)&lt;&gt;1,"Check lot ID",IF(OR(D295="Routine",D295="QC",D295="Repeat"),IF(OR(NOT(ISNUMBER(E295)),E295&lt;0),"Enter work count",IF(NOT(ISNUMBER(J295)),"Enter pack details","Recorded")),IF(NOT(ISNUMBER(J295)),"Enter pack details","Recorded")))))))</x:f>
      </x:c>
      <x:c r="O295" s="15" t="str">
        <x:f>IF(B295="","",IF(COUNTIFS('Item setup'!$A$8:$A$47,B295)&lt;&gt;1,"n.a.",INDEX('Item setup'!$F$8:$F$47,MATCH(B295,'Item setup'!$A$8:$A$47,0))))</x:f>
      </x:c>
    </x:row>
    <x:row r="296" ht="24" customHeight="1">
      <x:c r="A296" s="7"/>
      <x:c r="B296" s="5"/>
      <x:c r="C296" s="5"/>
      <x:c r="D296" s="5"/>
      <x:c r="E296" s="16"/>
      <x:c r="F296" s="16"/>
      <x:c r="G296" s="5"/>
      <x:c r="H296" s="15" t="str">
        <x:f>IF(B296="","",IF(COUNTIFS('Item setup'!$A$8:$A$47,B296)&lt;&gt;1,"n.a.",INDEX('Item setup'!$B$8:$B$47,MATCH(B296,'Item setup'!$A$8:$A$47,0))))</x:f>
      </x:c>
      <x:c r="I296" s="15" t="str">
        <x:f>IF(B296="","",IF(COUNTIFS('Item setup'!$A$8:$A$47,B296)&lt;&gt;1,"n.a.",INDEX('Item setup'!$E$8:$E$47,MATCH(B296,'Item setup'!$A$8:$A$47,0))))</x:f>
      </x:c>
      <x:c r="J296" s="17" t="str">
        <x:f>IF(B296="","",IF(COUNTIFS('Item setup'!$A$8:$A$47,B296)&lt;&gt;1,"n.a.",INDEX('Item setup'!$I$8:$I$47,MATCH(B296,'Item setup'!$A$8:$A$47,0))))</x:f>
      </x:c>
      <x:c r="K296" s="17" t="str">
        <x:f>IF(OR(A296="",B296="",NOT(ISNUMBER(F296))),"",IF(ISNUMBER(J296),F296*J296,"n.a."))</x:f>
      </x:c>
      <x:c r="L296" s="15" t="str">
        <x:f>IF(OR(B296="",NOT(ISNUMBER(E296))),"",IF(OR(D296="Routine",D296="QC",D296="Repeat"),IF(COUNTIFS('Item setup'!$A$8:$A$47,B296)&lt;&gt;1,"n.a.",IF(IF(D296="Routine",COUNTIFS('Item setup'!$A$8:$A$47,B296,'Item setup'!$J$8:$J$47,"&lt;&gt;"),IF(D296="QC",COUNTIFS('Item setup'!$A$8:$A$47,B296,'Item setup'!$K$8:$K$47,"&lt;&gt;"),COUNTIFS('Item setup'!$A$8:$A$47,B296,'Item setup'!$L$8:$L$47,"&lt;&gt;")))=0,"n.a.",E296*IF(D296="Routine",INDEX('Item setup'!$J$8:$J$47,MATCH(B296,'Item setup'!$A$8:$A$47,0)),IF(D296="QC",INDEX('Item setup'!$K$8:$K$47,MATCH(B296,'Item setup'!$A$8:$A$47,0)),INDEX('Item setup'!$L$8:$L$47,MATCH(B296,'Item setup'!$A$8:$A$47,0)))))),""))</x:f>
      </x:c>
      <x:c r="M296" s="15" t="str">
        <x:f>IF(AND(ISNUMBER(F296),ISNUMBER(L296)),F296-L296,"")</x:f>
      </x:c>
      <x:c r="N296" s="15" t="str">
        <x:f>IF(COUNTA(A296:G296)=0,"",IF(OR(A296="",B296="",C296="",D296="",NOT(ISNUMBER(F296))),"Complete entry",IF(OR(NOT(ISNUMBER(A296)),NOT(ISNUMBER(F296)),F296&lt;0),"Invalid date/quantity",IF(COUNTIFS('Item setup'!$A$8:$A$47,B296)&lt;&gt;1,"Check item ID",IF(COUNTIFS('Lot register'!$A$8:$A$107,B296,'Lot register'!$B$8:$B$107,C296)&lt;&gt;1,"Check lot ID",IF(OR(D296="Routine",D296="QC",D296="Repeat"),IF(OR(NOT(ISNUMBER(E296)),E296&lt;0),"Enter work count",IF(NOT(ISNUMBER(J296)),"Enter pack details","Recorded")),IF(NOT(ISNUMBER(J296)),"Enter pack details","Recorded")))))))</x:f>
      </x:c>
      <x:c r="O296" s="15" t="str">
        <x:f>IF(B296="","",IF(COUNTIFS('Item setup'!$A$8:$A$47,B296)&lt;&gt;1,"n.a.",INDEX('Item setup'!$F$8:$F$47,MATCH(B296,'Item setup'!$A$8:$A$47,0))))</x:f>
      </x:c>
    </x:row>
    <x:row r="297" ht="24" customHeight="1">
      <x:c r="A297" s="7"/>
      <x:c r="B297" s="5"/>
      <x:c r="C297" s="5"/>
      <x:c r="D297" s="5"/>
      <x:c r="E297" s="16"/>
      <x:c r="F297" s="16"/>
      <x:c r="G297" s="5"/>
      <x:c r="H297" s="15" t="str">
        <x:f>IF(B297="","",IF(COUNTIFS('Item setup'!$A$8:$A$47,B297)&lt;&gt;1,"n.a.",INDEX('Item setup'!$B$8:$B$47,MATCH(B297,'Item setup'!$A$8:$A$47,0))))</x:f>
      </x:c>
      <x:c r="I297" s="15" t="str">
        <x:f>IF(B297="","",IF(COUNTIFS('Item setup'!$A$8:$A$47,B297)&lt;&gt;1,"n.a.",INDEX('Item setup'!$E$8:$E$47,MATCH(B297,'Item setup'!$A$8:$A$47,0))))</x:f>
      </x:c>
      <x:c r="J297" s="17" t="str">
        <x:f>IF(B297="","",IF(COUNTIFS('Item setup'!$A$8:$A$47,B297)&lt;&gt;1,"n.a.",INDEX('Item setup'!$I$8:$I$47,MATCH(B297,'Item setup'!$A$8:$A$47,0))))</x:f>
      </x:c>
      <x:c r="K297" s="17" t="str">
        <x:f>IF(OR(A297="",B297="",NOT(ISNUMBER(F297))),"",IF(ISNUMBER(J297),F297*J297,"n.a."))</x:f>
      </x:c>
      <x:c r="L297" s="15" t="str">
        <x:f>IF(OR(B297="",NOT(ISNUMBER(E297))),"",IF(OR(D297="Routine",D297="QC",D297="Repeat"),IF(COUNTIFS('Item setup'!$A$8:$A$47,B297)&lt;&gt;1,"n.a.",IF(IF(D297="Routine",COUNTIFS('Item setup'!$A$8:$A$47,B297,'Item setup'!$J$8:$J$47,"&lt;&gt;"),IF(D297="QC",COUNTIFS('Item setup'!$A$8:$A$47,B297,'Item setup'!$K$8:$K$47,"&lt;&gt;"),COUNTIFS('Item setup'!$A$8:$A$47,B297,'Item setup'!$L$8:$L$47,"&lt;&gt;")))=0,"n.a.",E297*IF(D297="Routine",INDEX('Item setup'!$J$8:$J$47,MATCH(B297,'Item setup'!$A$8:$A$47,0)),IF(D297="QC",INDEX('Item setup'!$K$8:$K$47,MATCH(B297,'Item setup'!$A$8:$A$47,0)),INDEX('Item setup'!$L$8:$L$47,MATCH(B297,'Item setup'!$A$8:$A$47,0)))))),""))</x:f>
      </x:c>
      <x:c r="M297" s="15" t="str">
        <x:f>IF(AND(ISNUMBER(F297),ISNUMBER(L297)),F297-L297,"")</x:f>
      </x:c>
      <x:c r="N297" s="15" t="str">
        <x:f>IF(COUNTA(A297:G297)=0,"",IF(OR(A297="",B297="",C297="",D297="",NOT(ISNUMBER(F297))),"Complete entry",IF(OR(NOT(ISNUMBER(A297)),NOT(ISNUMBER(F297)),F297&lt;0),"Invalid date/quantity",IF(COUNTIFS('Item setup'!$A$8:$A$47,B297)&lt;&gt;1,"Check item ID",IF(COUNTIFS('Lot register'!$A$8:$A$107,B297,'Lot register'!$B$8:$B$107,C297)&lt;&gt;1,"Check lot ID",IF(OR(D297="Routine",D297="QC",D297="Repeat"),IF(OR(NOT(ISNUMBER(E297)),E297&lt;0),"Enter work count",IF(NOT(ISNUMBER(J297)),"Enter pack details","Recorded")),IF(NOT(ISNUMBER(J297)),"Enter pack details","Recorded")))))))</x:f>
      </x:c>
      <x:c r="O297" s="15" t="str">
        <x:f>IF(B297="","",IF(COUNTIFS('Item setup'!$A$8:$A$47,B297)&lt;&gt;1,"n.a.",INDEX('Item setup'!$F$8:$F$47,MATCH(B297,'Item setup'!$A$8:$A$47,0))))</x:f>
      </x:c>
    </x:row>
    <x:row r="298" ht="24" customHeight="1">
      <x:c r="A298" s="7"/>
      <x:c r="B298" s="5"/>
      <x:c r="C298" s="5"/>
      <x:c r="D298" s="5"/>
      <x:c r="E298" s="16"/>
      <x:c r="F298" s="16"/>
      <x:c r="G298" s="5"/>
      <x:c r="H298" s="15" t="str">
        <x:f>IF(B298="","",IF(COUNTIFS('Item setup'!$A$8:$A$47,B298)&lt;&gt;1,"n.a.",INDEX('Item setup'!$B$8:$B$47,MATCH(B298,'Item setup'!$A$8:$A$47,0))))</x:f>
      </x:c>
      <x:c r="I298" s="15" t="str">
        <x:f>IF(B298="","",IF(COUNTIFS('Item setup'!$A$8:$A$47,B298)&lt;&gt;1,"n.a.",INDEX('Item setup'!$E$8:$E$47,MATCH(B298,'Item setup'!$A$8:$A$47,0))))</x:f>
      </x:c>
      <x:c r="J298" s="17" t="str">
        <x:f>IF(B298="","",IF(COUNTIFS('Item setup'!$A$8:$A$47,B298)&lt;&gt;1,"n.a.",INDEX('Item setup'!$I$8:$I$47,MATCH(B298,'Item setup'!$A$8:$A$47,0))))</x:f>
      </x:c>
      <x:c r="K298" s="17" t="str">
        <x:f>IF(OR(A298="",B298="",NOT(ISNUMBER(F298))),"",IF(ISNUMBER(J298),F298*J298,"n.a."))</x:f>
      </x:c>
      <x:c r="L298" s="15" t="str">
        <x:f>IF(OR(B298="",NOT(ISNUMBER(E298))),"",IF(OR(D298="Routine",D298="QC",D298="Repeat"),IF(COUNTIFS('Item setup'!$A$8:$A$47,B298)&lt;&gt;1,"n.a.",IF(IF(D298="Routine",COUNTIFS('Item setup'!$A$8:$A$47,B298,'Item setup'!$J$8:$J$47,"&lt;&gt;"),IF(D298="QC",COUNTIFS('Item setup'!$A$8:$A$47,B298,'Item setup'!$K$8:$K$47,"&lt;&gt;"),COUNTIFS('Item setup'!$A$8:$A$47,B298,'Item setup'!$L$8:$L$47,"&lt;&gt;")))=0,"n.a.",E298*IF(D298="Routine",INDEX('Item setup'!$J$8:$J$47,MATCH(B298,'Item setup'!$A$8:$A$47,0)),IF(D298="QC",INDEX('Item setup'!$K$8:$K$47,MATCH(B298,'Item setup'!$A$8:$A$47,0)),INDEX('Item setup'!$L$8:$L$47,MATCH(B298,'Item setup'!$A$8:$A$47,0)))))),""))</x:f>
      </x:c>
      <x:c r="M298" s="15" t="str">
        <x:f>IF(AND(ISNUMBER(F298),ISNUMBER(L298)),F298-L298,"")</x:f>
      </x:c>
      <x:c r="N298" s="15" t="str">
        <x:f>IF(COUNTA(A298:G298)=0,"",IF(OR(A298="",B298="",C298="",D298="",NOT(ISNUMBER(F298))),"Complete entry",IF(OR(NOT(ISNUMBER(A298)),NOT(ISNUMBER(F298)),F298&lt;0),"Invalid date/quantity",IF(COUNTIFS('Item setup'!$A$8:$A$47,B298)&lt;&gt;1,"Check item ID",IF(COUNTIFS('Lot register'!$A$8:$A$107,B298,'Lot register'!$B$8:$B$107,C298)&lt;&gt;1,"Check lot ID",IF(OR(D298="Routine",D298="QC",D298="Repeat"),IF(OR(NOT(ISNUMBER(E298)),E298&lt;0),"Enter work count",IF(NOT(ISNUMBER(J298)),"Enter pack details","Recorded")),IF(NOT(ISNUMBER(J298)),"Enter pack details","Recorded")))))))</x:f>
      </x:c>
      <x:c r="O298" s="15" t="str">
        <x:f>IF(B298="","",IF(COUNTIFS('Item setup'!$A$8:$A$47,B298)&lt;&gt;1,"n.a.",INDEX('Item setup'!$F$8:$F$47,MATCH(B298,'Item setup'!$A$8:$A$47,0))))</x:f>
      </x:c>
    </x:row>
    <x:row r="299" ht="24" customHeight="1">
      <x:c r="A299" s="7"/>
      <x:c r="B299" s="5"/>
      <x:c r="C299" s="5"/>
      <x:c r="D299" s="5"/>
      <x:c r="E299" s="16"/>
      <x:c r="F299" s="16"/>
      <x:c r="G299" s="5"/>
      <x:c r="H299" s="15" t="str">
        <x:f>IF(B299="","",IF(COUNTIFS('Item setup'!$A$8:$A$47,B299)&lt;&gt;1,"n.a.",INDEX('Item setup'!$B$8:$B$47,MATCH(B299,'Item setup'!$A$8:$A$47,0))))</x:f>
      </x:c>
      <x:c r="I299" s="15" t="str">
        <x:f>IF(B299="","",IF(COUNTIFS('Item setup'!$A$8:$A$47,B299)&lt;&gt;1,"n.a.",INDEX('Item setup'!$E$8:$E$47,MATCH(B299,'Item setup'!$A$8:$A$47,0))))</x:f>
      </x:c>
      <x:c r="J299" s="17" t="str">
        <x:f>IF(B299="","",IF(COUNTIFS('Item setup'!$A$8:$A$47,B299)&lt;&gt;1,"n.a.",INDEX('Item setup'!$I$8:$I$47,MATCH(B299,'Item setup'!$A$8:$A$47,0))))</x:f>
      </x:c>
      <x:c r="K299" s="17" t="str">
        <x:f>IF(OR(A299="",B299="",NOT(ISNUMBER(F299))),"",IF(ISNUMBER(J299),F299*J299,"n.a."))</x:f>
      </x:c>
      <x:c r="L299" s="15" t="str">
        <x:f>IF(OR(B299="",NOT(ISNUMBER(E299))),"",IF(OR(D299="Routine",D299="QC",D299="Repeat"),IF(COUNTIFS('Item setup'!$A$8:$A$47,B299)&lt;&gt;1,"n.a.",IF(IF(D299="Routine",COUNTIFS('Item setup'!$A$8:$A$47,B299,'Item setup'!$J$8:$J$47,"&lt;&gt;"),IF(D299="QC",COUNTIFS('Item setup'!$A$8:$A$47,B299,'Item setup'!$K$8:$K$47,"&lt;&gt;"),COUNTIFS('Item setup'!$A$8:$A$47,B299,'Item setup'!$L$8:$L$47,"&lt;&gt;")))=0,"n.a.",E299*IF(D299="Routine",INDEX('Item setup'!$J$8:$J$47,MATCH(B299,'Item setup'!$A$8:$A$47,0)),IF(D299="QC",INDEX('Item setup'!$K$8:$K$47,MATCH(B299,'Item setup'!$A$8:$A$47,0)),INDEX('Item setup'!$L$8:$L$47,MATCH(B299,'Item setup'!$A$8:$A$47,0)))))),""))</x:f>
      </x:c>
      <x:c r="M299" s="15" t="str">
        <x:f>IF(AND(ISNUMBER(F299),ISNUMBER(L299)),F299-L299,"")</x:f>
      </x:c>
      <x:c r="N299" s="15" t="str">
        <x:f>IF(COUNTA(A299:G299)=0,"",IF(OR(A299="",B299="",C299="",D299="",NOT(ISNUMBER(F299))),"Complete entry",IF(OR(NOT(ISNUMBER(A299)),NOT(ISNUMBER(F299)),F299&lt;0),"Invalid date/quantity",IF(COUNTIFS('Item setup'!$A$8:$A$47,B299)&lt;&gt;1,"Check item ID",IF(COUNTIFS('Lot register'!$A$8:$A$107,B299,'Lot register'!$B$8:$B$107,C299)&lt;&gt;1,"Check lot ID",IF(OR(D299="Routine",D299="QC",D299="Repeat"),IF(OR(NOT(ISNUMBER(E299)),E299&lt;0),"Enter work count",IF(NOT(ISNUMBER(J299)),"Enter pack details","Recorded")),IF(NOT(ISNUMBER(J299)),"Enter pack details","Recorded")))))))</x:f>
      </x:c>
      <x:c r="O299" s="15" t="str">
        <x:f>IF(B299="","",IF(COUNTIFS('Item setup'!$A$8:$A$47,B299)&lt;&gt;1,"n.a.",INDEX('Item setup'!$F$8:$F$47,MATCH(B299,'Item setup'!$A$8:$A$47,0))))</x:f>
      </x:c>
    </x:row>
    <x:row r="300" ht="24" customHeight="1">
      <x:c r="A300" s="7"/>
      <x:c r="B300" s="5"/>
      <x:c r="C300" s="5"/>
      <x:c r="D300" s="5"/>
      <x:c r="E300" s="16"/>
      <x:c r="F300" s="16"/>
      <x:c r="G300" s="5"/>
      <x:c r="H300" s="15" t="str">
        <x:f>IF(B300="","",IF(COUNTIFS('Item setup'!$A$8:$A$47,B300)&lt;&gt;1,"n.a.",INDEX('Item setup'!$B$8:$B$47,MATCH(B300,'Item setup'!$A$8:$A$47,0))))</x:f>
      </x:c>
      <x:c r="I300" s="15" t="str">
        <x:f>IF(B300="","",IF(COUNTIFS('Item setup'!$A$8:$A$47,B300)&lt;&gt;1,"n.a.",INDEX('Item setup'!$E$8:$E$47,MATCH(B300,'Item setup'!$A$8:$A$47,0))))</x:f>
      </x:c>
      <x:c r="J300" s="17" t="str">
        <x:f>IF(B300="","",IF(COUNTIFS('Item setup'!$A$8:$A$47,B300)&lt;&gt;1,"n.a.",INDEX('Item setup'!$I$8:$I$47,MATCH(B300,'Item setup'!$A$8:$A$47,0))))</x:f>
      </x:c>
      <x:c r="K300" s="17" t="str">
        <x:f>IF(OR(A300="",B300="",NOT(ISNUMBER(F300))),"",IF(ISNUMBER(J300),F300*J300,"n.a."))</x:f>
      </x:c>
      <x:c r="L300" s="15" t="str">
        <x:f>IF(OR(B300="",NOT(ISNUMBER(E300))),"",IF(OR(D300="Routine",D300="QC",D300="Repeat"),IF(COUNTIFS('Item setup'!$A$8:$A$47,B300)&lt;&gt;1,"n.a.",IF(IF(D300="Routine",COUNTIFS('Item setup'!$A$8:$A$47,B300,'Item setup'!$J$8:$J$47,"&lt;&gt;"),IF(D300="QC",COUNTIFS('Item setup'!$A$8:$A$47,B300,'Item setup'!$K$8:$K$47,"&lt;&gt;"),COUNTIFS('Item setup'!$A$8:$A$47,B300,'Item setup'!$L$8:$L$47,"&lt;&gt;")))=0,"n.a.",E300*IF(D300="Routine",INDEX('Item setup'!$J$8:$J$47,MATCH(B300,'Item setup'!$A$8:$A$47,0)),IF(D300="QC",INDEX('Item setup'!$K$8:$K$47,MATCH(B300,'Item setup'!$A$8:$A$47,0)),INDEX('Item setup'!$L$8:$L$47,MATCH(B300,'Item setup'!$A$8:$A$47,0)))))),""))</x:f>
      </x:c>
      <x:c r="M300" s="15" t="str">
        <x:f>IF(AND(ISNUMBER(F300),ISNUMBER(L300)),F300-L300,"")</x:f>
      </x:c>
      <x:c r="N300" s="15" t="str">
        <x:f>IF(COUNTA(A300:G300)=0,"",IF(OR(A300="",B300="",C300="",D300="",NOT(ISNUMBER(F300))),"Complete entry",IF(OR(NOT(ISNUMBER(A300)),NOT(ISNUMBER(F300)),F300&lt;0),"Invalid date/quantity",IF(COUNTIFS('Item setup'!$A$8:$A$47,B300)&lt;&gt;1,"Check item ID",IF(COUNTIFS('Lot register'!$A$8:$A$107,B300,'Lot register'!$B$8:$B$107,C300)&lt;&gt;1,"Check lot ID",IF(OR(D300="Routine",D300="QC",D300="Repeat"),IF(OR(NOT(ISNUMBER(E300)),E300&lt;0),"Enter work count",IF(NOT(ISNUMBER(J300)),"Enter pack details","Recorded")),IF(NOT(ISNUMBER(J300)),"Enter pack details","Recorded")))))))</x:f>
      </x:c>
      <x:c r="O300" s="15" t="str">
        <x:f>IF(B300="","",IF(COUNTIFS('Item setup'!$A$8:$A$47,B300)&lt;&gt;1,"n.a.",INDEX('Item setup'!$F$8:$F$47,MATCH(B300,'Item setup'!$A$8:$A$47,0))))</x:f>
      </x:c>
    </x:row>
    <x:row r="301" ht="24" customHeight="1">
      <x:c r="A301" s="7"/>
      <x:c r="B301" s="5"/>
      <x:c r="C301" s="5"/>
      <x:c r="D301" s="5"/>
      <x:c r="E301" s="16"/>
      <x:c r="F301" s="16"/>
      <x:c r="G301" s="5"/>
      <x:c r="H301" s="15" t="str">
        <x:f>IF(B301="","",IF(COUNTIFS('Item setup'!$A$8:$A$47,B301)&lt;&gt;1,"n.a.",INDEX('Item setup'!$B$8:$B$47,MATCH(B301,'Item setup'!$A$8:$A$47,0))))</x:f>
      </x:c>
      <x:c r="I301" s="15" t="str">
        <x:f>IF(B301="","",IF(COUNTIFS('Item setup'!$A$8:$A$47,B301)&lt;&gt;1,"n.a.",INDEX('Item setup'!$E$8:$E$47,MATCH(B301,'Item setup'!$A$8:$A$47,0))))</x:f>
      </x:c>
      <x:c r="J301" s="17" t="str">
        <x:f>IF(B301="","",IF(COUNTIFS('Item setup'!$A$8:$A$47,B301)&lt;&gt;1,"n.a.",INDEX('Item setup'!$I$8:$I$47,MATCH(B301,'Item setup'!$A$8:$A$47,0))))</x:f>
      </x:c>
      <x:c r="K301" s="17" t="str">
        <x:f>IF(OR(A301="",B301="",NOT(ISNUMBER(F301))),"",IF(ISNUMBER(J301),F301*J301,"n.a."))</x:f>
      </x:c>
      <x:c r="L301" s="15" t="str">
        <x:f>IF(OR(B301="",NOT(ISNUMBER(E301))),"",IF(OR(D301="Routine",D301="QC",D301="Repeat"),IF(COUNTIFS('Item setup'!$A$8:$A$47,B301)&lt;&gt;1,"n.a.",IF(IF(D301="Routine",COUNTIFS('Item setup'!$A$8:$A$47,B301,'Item setup'!$J$8:$J$47,"&lt;&gt;"),IF(D301="QC",COUNTIFS('Item setup'!$A$8:$A$47,B301,'Item setup'!$K$8:$K$47,"&lt;&gt;"),COUNTIFS('Item setup'!$A$8:$A$47,B301,'Item setup'!$L$8:$L$47,"&lt;&gt;")))=0,"n.a.",E301*IF(D301="Routine",INDEX('Item setup'!$J$8:$J$47,MATCH(B301,'Item setup'!$A$8:$A$47,0)),IF(D301="QC",INDEX('Item setup'!$K$8:$K$47,MATCH(B301,'Item setup'!$A$8:$A$47,0)),INDEX('Item setup'!$L$8:$L$47,MATCH(B301,'Item setup'!$A$8:$A$47,0)))))),""))</x:f>
      </x:c>
      <x:c r="M301" s="15" t="str">
        <x:f>IF(AND(ISNUMBER(F301),ISNUMBER(L301)),F301-L301,"")</x:f>
      </x:c>
      <x:c r="N301" s="15" t="str">
        <x:f>IF(COUNTA(A301:G301)=0,"",IF(OR(A301="",B301="",C301="",D301="",NOT(ISNUMBER(F301))),"Complete entry",IF(OR(NOT(ISNUMBER(A301)),NOT(ISNUMBER(F301)),F301&lt;0),"Invalid date/quantity",IF(COUNTIFS('Item setup'!$A$8:$A$47,B301)&lt;&gt;1,"Check item ID",IF(COUNTIFS('Lot register'!$A$8:$A$107,B301,'Lot register'!$B$8:$B$107,C301)&lt;&gt;1,"Check lot ID",IF(OR(D301="Routine",D301="QC",D301="Repeat"),IF(OR(NOT(ISNUMBER(E301)),E301&lt;0),"Enter work count",IF(NOT(ISNUMBER(J301)),"Enter pack details","Recorded")),IF(NOT(ISNUMBER(J301)),"Enter pack details","Recorded")))))))</x:f>
      </x:c>
      <x:c r="O301" s="15" t="str">
        <x:f>IF(B301="","",IF(COUNTIFS('Item setup'!$A$8:$A$47,B301)&lt;&gt;1,"n.a.",INDEX('Item setup'!$F$8:$F$47,MATCH(B301,'Item setup'!$A$8:$A$47,0))))</x:f>
      </x:c>
    </x:row>
    <x:row r="302" ht="24" customHeight="1">
      <x:c r="A302" s="7"/>
      <x:c r="B302" s="5"/>
      <x:c r="C302" s="5"/>
      <x:c r="D302" s="5"/>
      <x:c r="E302" s="16"/>
      <x:c r="F302" s="16"/>
      <x:c r="G302" s="5"/>
      <x:c r="H302" s="15" t="str">
        <x:f>IF(B302="","",IF(COUNTIFS('Item setup'!$A$8:$A$47,B302)&lt;&gt;1,"n.a.",INDEX('Item setup'!$B$8:$B$47,MATCH(B302,'Item setup'!$A$8:$A$47,0))))</x:f>
      </x:c>
      <x:c r="I302" s="15" t="str">
        <x:f>IF(B302="","",IF(COUNTIFS('Item setup'!$A$8:$A$47,B302)&lt;&gt;1,"n.a.",INDEX('Item setup'!$E$8:$E$47,MATCH(B302,'Item setup'!$A$8:$A$47,0))))</x:f>
      </x:c>
      <x:c r="J302" s="17" t="str">
        <x:f>IF(B302="","",IF(COUNTIFS('Item setup'!$A$8:$A$47,B302)&lt;&gt;1,"n.a.",INDEX('Item setup'!$I$8:$I$47,MATCH(B302,'Item setup'!$A$8:$A$47,0))))</x:f>
      </x:c>
      <x:c r="K302" s="17" t="str">
        <x:f>IF(OR(A302="",B302="",NOT(ISNUMBER(F302))),"",IF(ISNUMBER(J302),F302*J302,"n.a."))</x:f>
      </x:c>
      <x:c r="L302" s="15" t="str">
        <x:f>IF(OR(B302="",NOT(ISNUMBER(E302))),"",IF(OR(D302="Routine",D302="QC",D302="Repeat"),IF(COUNTIFS('Item setup'!$A$8:$A$47,B302)&lt;&gt;1,"n.a.",IF(IF(D302="Routine",COUNTIFS('Item setup'!$A$8:$A$47,B302,'Item setup'!$J$8:$J$47,"&lt;&gt;"),IF(D302="QC",COUNTIFS('Item setup'!$A$8:$A$47,B302,'Item setup'!$K$8:$K$47,"&lt;&gt;"),COUNTIFS('Item setup'!$A$8:$A$47,B302,'Item setup'!$L$8:$L$47,"&lt;&gt;")))=0,"n.a.",E302*IF(D302="Routine",INDEX('Item setup'!$J$8:$J$47,MATCH(B302,'Item setup'!$A$8:$A$47,0)),IF(D302="QC",INDEX('Item setup'!$K$8:$K$47,MATCH(B302,'Item setup'!$A$8:$A$47,0)),INDEX('Item setup'!$L$8:$L$47,MATCH(B302,'Item setup'!$A$8:$A$47,0)))))),""))</x:f>
      </x:c>
      <x:c r="M302" s="15" t="str">
        <x:f>IF(AND(ISNUMBER(F302),ISNUMBER(L302)),F302-L302,"")</x:f>
      </x:c>
      <x:c r="N302" s="15" t="str">
        <x:f>IF(COUNTA(A302:G302)=0,"",IF(OR(A302="",B302="",C302="",D302="",NOT(ISNUMBER(F302))),"Complete entry",IF(OR(NOT(ISNUMBER(A302)),NOT(ISNUMBER(F302)),F302&lt;0),"Invalid date/quantity",IF(COUNTIFS('Item setup'!$A$8:$A$47,B302)&lt;&gt;1,"Check item ID",IF(COUNTIFS('Lot register'!$A$8:$A$107,B302,'Lot register'!$B$8:$B$107,C302)&lt;&gt;1,"Check lot ID",IF(OR(D302="Routine",D302="QC",D302="Repeat"),IF(OR(NOT(ISNUMBER(E302)),E302&lt;0),"Enter work count",IF(NOT(ISNUMBER(J302)),"Enter pack details","Recorded")),IF(NOT(ISNUMBER(J302)),"Enter pack details","Recorded")))))))</x:f>
      </x:c>
      <x:c r="O302" s="15" t="str">
        <x:f>IF(B302="","",IF(COUNTIFS('Item setup'!$A$8:$A$47,B302)&lt;&gt;1,"n.a.",INDEX('Item setup'!$F$8:$F$47,MATCH(B302,'Item setup'!$A$8:$A$47,0))))</x:f>
      </x:c>
    </x:row>
    <x:row r="303" ht="24" customHeight="1">
      <x:c r="A303" s="7"/>
      <x:c r="B303" s="5"/>
      <x:c r="C303" s="5"/>
      <x:c r="D303" s="5"/>
      <x:c r="E303" s="16"/>
      <x:c r="F303" s="16"/>
      <x:c r="G303" s="5"/>
      <x:c r="H303" s="15" t="str">
        <x:f>IF(B303="","",IF(COUNTIFS('Item setup'!$A$8:$A$47,B303)&lt;&gt;1,"n.a.",INDEX('Item setup'!$B$8:$B$47,MATCH(B303,'Item setup'!$A$8:$A$47,0))))</x:f>
      </x:c>
      <x:c r="I303" s="15" t="str">
        <x:f>IF(B303="","",IF(COUNTIFS('Item setup'!$A$8:$A$47,B303)&lt;&gt;1,"n.a.",INDEX('Item setup'!$E$8:$E$47,MATCH(B303,'Item setup'!$A$8:$A$47,0))))</x:f>
      </x:c>
      <x:c r="J303" s="17" t="str">
        <x:f>IF(B303="","",IF(COUNTIFS('Item setup'!$A$8:$A$47,B303)&lt;&gt;1,"n.a.",INDEX('Item setup'!$I$8:$I$47,MATCH(B303,'Item setup'!$A$8:$A$47,0))))</x:f>
      </x:c>
      <x:c r="K303" s="17" t="str">
        <x:f>IF(OR(A303="",B303="",NOT(ISNUMBER(F303))),"",IF(ISNUMBER(J303),F303*J303,"n.a."))</x:f>
      </x:c>
      <x:c r="L303" s="15" t="str">
        <x:f>IF(OR(B303="",NOT(ISNUMBER(E303))),"",IF(OR(D303="Routine",D303="QC",D303="Repeat"),IF(COUNTIFS('Item setup'!$A$8:$A$47,B303)&lt;&gt;1,"n.a.",IF(IF(D303="Routine",COUNTIFS('Item setup'!$A$8:$A$47,B303,'Item setup'!$J$8:$J$47,"&lt;&gt;"),IF(D303="QC",COUNTIFS('Item setup'!$A$8:$A$47,B303,'Item setup'!$K$8:$K$47,"&lt;&gt;"),COUNTIFS('Item setup'!$A$8:$A$47,B303,'Item setup'!$L$8:$L$47,"&lt;&gt;")))=0,"n.a.",E303*IF(D303="Routine",INDEX('Item setup'!$J$8:$J$47,MATCH(B303,'Item setup'!$A$8:$A$47,0)),IF(D303="QC",INDEX('Item setup'!$K$8:$K$47,MATCH(B303,'Item setup'!$A$8:$A$47,0)),INDEX('Item setup'!$L$8:$L$47,MATCH(B303,'Item setup'!$A$8:$A$47,0)))))),""))</x:f>
      </x:c>
      <x:c r="M303" s="15" t="str">
        <x:f>IF(AND(ISNUMBER(F303),ISNUMBER(L303)),F303-L303,"")</x:f>
      </x:c>
      <x:c r="N303" s="15" t="str">
        <x:f>IF(COUNTA(A303:G303)=0,"",IF(OR(A303="",B303="",C303="",D303="",NOT(ISNUMBER(F303))),"Complete entry",IF(OR(NOT(ISNUMBER(A303)),NOT(ISNUMBER(F303)),F303&lt;0),"Invalid date/quantity",IF(COUNTIFS('Item setup'!$A$8:$A$47,B303)&lt;&gt;1,"Check item ID",IF(COUNTIFS('Lot register'!$A$8:$A$107,B303,'Lot register'!$B$8:$B$107,C303)&lt;&gt;1,"Check lot ID",IF(OR(D303="Routine",D303="QC",D303="Repeat"),IF(OR(NOT(ISNUMBER(E303)),E303&lt;0),"Enter work count",IF(NOT(ISNUMBER(J303)),"Enter pack details","Recorded")),IF(NOT(ISNUMBER(J303)),"Enter pack details","Recorded")))))))</x:f>
      </x:c>
      <x:c r="O303" s="15" t="str">
        <x:f>IF(B303="","",IF(COUNTIFS('Item setup'!$A$8:$A$47,B303)&lt;&gt;1,"n.a.",INDEX('Item setup'!$F$8:$F$47,MATCH(B303,'Item setup'!$A$8:$A$47,0))))</x:f>
      </x:c>
    </x:row>
    <x:row r="304" ht="24" customHeight="1">
      <x:c r="A304" s="7"/>
      <x:c r="B304" s="5"/>
      <x:c r="C304" s="5"/>
      <x:c r="D304" s="5"/>
      <x:c r="E304" s="16"/>
      <x:c r="F304" s="16"/>
      <x:c r="G304" s="5"/>
      <x:c r="H304" s="15" t="str">
        <x:f>IF(B304="","",IF(COUNTIFS('Item setup'!$A$8:$A$47,B304)&lt;&gt;1,"n.a.",INDEX('Item setup'!$B$8:$B$47,MATCH(B304,'Item setup'!$A$8:$A$47,0))))</x:f>
      </x:c>
      <x:c r="I304" s="15" t="str">
        <x:f>IF(B304="","",IF(COUNTIFS('Item setup'!$A$8:$A$47,B304)&lt;&gt;1,"n.a.",INDEX('Item setup'!$E$8:$E$47,MATCH(B304,'Item setup'!$A$8:$A$47,0))))</x:f>
      </x:c>
      <x:c r="J304" s="17" t="str">
        <x:f>IF(B304="","",IF(COUNTIFS('Item setup'!$A$8:$A$47,B304)&lt;&gt;1,"n.a.",INDEX('Item setup'!$I$8:$I$47,MATCH(B304,'Item setup'!$A$8:$A$47,0))))</x:f>
      </x:c>
      <x:c r="K304" s="17" t="str">
        <x:f>IF(OR(A304="",B304="",NOT(ISNUMBER(F304))),"",IF(ISNUMBER(J304),F304*J304,"n.a."))</x:f>
      </x:c>
      <x:c r="L304" s="15" t="str">
        <x:f>IF(OR(B304="",NOT(ISNUMBER(E304))),"",IF(OR(D304="Routine",D304="QC",D304="Repeat"),IF(COUNTIFS('Item setup'!$A$8:$A$47,B304)&lt;&gt;1,"n.a.",IF(IF(D304="Routine",COUNTIFS('Item setup'!$A$8:$A$47,B304,'Item setup'!$J$8:$J$47,"&lt;&gt;"),IF(D304="QC",COUNTIFS('Item setup'!$A$8:$A$47,B304,'Item setup'!$K$8:$K$47,"&lt;&gt;"),COUNTIFS('Item setup'!$A$8:$A$47,B304,'Item setup'!$L$8:$L$47,"&lt;&gt;")))=0,"n.a.",E304*IF(D304="Routine",INDEX('Item setup'!$J$8:$J$47,MATCH(B304,'Item setup'!$A$8:$A$47,0)),IF(D304="QC",INDEX('Item setup'!$K$8:$K$47,MATCH(B304,'Item setup'!$A$8:$A$47,0)),INDEX('Item setup'!$L$8:$L$47,MATCH(B304,'Item setup'!$A$8:$A$47,0)))))),""))</x:f>
      </x:c>
      <x:c r="M304" s="15" t="str">
        <x:f>IF(AND(ISNUMBER(F304),ISNUMBER(L304)),F304-L304,"")</x:f>
      </x:c>
      <x:c r="N304" s="15" t="str">
        <x:f>IF(COUNTA(A304:G304)=0,"",IF(OR(A304="",B304="",C304="",D304="",NOT(ISNUMBER(F304))),"Complete entry",IF(OR(NOT(ISNUMBER(A304)),NOT(ISNUMBER(F304)),F304&lt;0),"Invalid date/quantity",IF(COUNTIFS('Item setup'!$A$8:$A$47,B304)&lt;&gt;1,"Check item ID",IF(COUNTIFS('Lot register'!$A$8:$A$107,B304,'Lot register'!$B$8:$B$107,C304)&lt;&gt;1,"Check lot ID",IF(OR(D304="Routine",D304="QC",D304="Repeat"),IF(OR(NOT(ISNUMBER(E304)),E304&lt;0),"Enter work count",IF(NOT(ISNUMBER(J304)),"Enter pack details","Recorded")),IF(NOT(ISNUMBER(J304)),"Enter pack details","Recorded")))))))</x:f>
      </x:c>
      <x:c r="O304" s="15" t="str">
        <x:f>IF(B304="","",IF(COUNTIFS('Item setup'!$A$8:$A$47,B304)&lt;&gt;1,"n.a.",INDEX('Item setup'!$F$8:$F$47,MATCH(B304,'Item setup'!$A$8:$A$47,0))))</x:f>
      </x:c>
    </x:row>
    <x:row r="305" ht="24" customHeight="1">
      <x:c r="A305" s="7"/>
      <x:c r="B305" s="5"/>
      <x:c r="C305" s="5"/>
      <x:c r="D305" s="5"/>
      <x:c r="E305" s="16"/>
      <x:c r="F305" s="16"/>
      <x:c r="G305" s="5"/>
      <x:c r="H305" s="15" t="str">
        <x:f>IF(B305="","",IF(COUNTIFS('Item setup'!$A$8:$A$47,B305)&lt;&gt;1,"n.a.",INDEX('Item setup'!$B$8:$B$47,MATCH(B305,'Item setup'!$A$8:$A$47,0))))</x:f>
      </x:c>
      <x:c r="I305" s="15" t="str">
        <x:f>IF(B305="","",IF(COUNTIFS('Item setup'!$A$8:$A$47,B305)&lt;&gt;1,"n.a.",INDEX('Item setup'!$E$8:$E$47,MATCH(B305,'Item setup'!$A$8:$A$47,0))))</x:f>
      </x:c>
      <x:c r="J305" s="17" t="str">
        <x:f>IF(B305="","",IF(COUNTIFS('Item setup'!$A$8:$A$47,B305)&lt;&gt;1,"n.a.",INDEX('Item setup'!$I$8:$I$47,MATCH(B305,'Item setup'!$A$8:$A$47,0))))</x:f>
      </x:c>
      <x:c r="K305" s="17" t="str">
        <x:f>IF(OR(A305="",B305="",NOT(ISNUMBER(F305))),"",IF(ISNUMBER(J305),F305*J305,"n.a."))</x:f>
      </x:c>
      <x:c r="L305" s="15" t="str">
        <x:f>IF(OR(B305="",NOT(ISNUMBER(E305))),"",IF(OR(D305="Routine",D305="QC",D305="Repeat"),IF(COUNTIFS('Item setup'!$A$8:$A$47,B305)&lt;&gt;1,"n.a.",IF(IF(D305="Routine",COUNTIFS('Item setup'!$A$8:$A$47,B305,'Item setup'!$J$8:$J$47,"&lt;&gt;"),IF(D305="QC",COUNTIFS('Item setup'!$A$8:$A$47,B305,'Item setup'!$K$8:$K$47,"&lt;&gt;"),COUNTIFS('Item setup'!$A$8:$A$47,B305,'Item setup'!$L$8:$L$47,"&lt;&gt;")))=0,"n.a.",E305*IF(D305="Routine",INDEX('Item setup'!$J$8:$J$47,MATCH(B305,'Item setup'!$A$8:$A$47,0)),IF(D305="QC",INDEX('Item setup'!$K$8:$K$47,MATCH(B305,'Item setup'!$A$8:$A$47,0)),INDEX('Item setup'!$L$8:$L$47,MATCH(B305,'Item setup'!$A$8:$A$47,0)))))),""))</x:f>
      </x:c>
      <x:c r="M305" s="15" t="str">
        <x:f>IF(AND(ISNUMBER(F305),ISNUMBER(L305)),F305-L305,"")</x:f>
      </x:c>
      <x:c r="N305" s="15" t="str">
        <x:f>IF(COUNTA(A305:G305)=0,"",IF(OR(A305="",B305="",C305="",D305="",NOT(ISNUMBER(F305))),"Complete entry",IF(OR(NOT(ISNUMBER(A305)),NOT(ISNUMBER(F305)),F305&lt;0),"Invalid date/quantity",IF(COUNTIFS('Item setup'!$A$8:$A$47,B305)&lt;&gt;1,"Check item ID",IF(COUNTIFS('Lot register'!$A$8:$A$107,B305,'Lot register'!$B$8:$B$107,C305)&lt;&gt;1,"Check lot ID",IF(OR(D305="Routine",D305="QC",D305="Repeat"),IF(OR(NOT(ISNUMBER(E305)),E305&lt;0),"Enter work count",IF(NOT(ISNUMBER(J305)),"Enter pack details","Recorded")),IF(NOT(ISNUMBER(J305)),"Enter pack details","Recorded")))))))</x:f>
      </x:c>
      <x:c r="O305" s="15" t="str">
        <x:f>IF(B305="","",IF(COUNTIFS('Item setup'!$A$8:$A$47,B305)&lt;&gt;1,"n.a.",INDEX('Item setup'!$F$8:$F$47,MATCH(B305,'Item setup'!$A$8:$A$47,0))))</x:f>
      </x:c>
    </x:row>
    <x:row r="306" ht="24" customHeight="1">
      <x:c r="A306" s="7"/>
      <x:c r="B306" s="5"/>
      <x:c r="C306" s="5"/>
      <x:c r="D306" s="5"/>
      <x:c r="E306" s="16"/>
      <x:c r="F306" s="16"/>
      <x:c r="G306" s="5"/>
      <x:c r="H306" s="15" t="str">
        <x:f>IF(B306="","",IF(COUNTIFS('Item setup'!$A$8:$A$47,B306)&lt;&gt;1,"n.a.",INDEX('Item setup'!$B$8:$B$47,MATCH(B306,'Item setup'!$A$8:$A$47,0))))</x:f>
      </x:c>
      <x:c r="I306" s="15" t="str">
        <x:f>IF(B306="","",IF(COUNTIFS('Item setup'!$A$8:$A$47,B306)&lt;&gt;1,"n.a.",INDEX('Item setup'!$E$8:$E$47,MATCH(B306,'Item setup'!$A$8:$A$47,0))))</x:f>
      </x:c>
      <x:c r="J306" s="17" t="str">
        <x:f>IF(B306="","",IF(COUNTIFS('Item setup'!$A$8:$A$47,B306)&lt;&gt;1,"n.a.",INDEX('Item setup'!$I$8:$I$47,MATCH(B306,'Item setup'!$A$8:$A$47,0))))</x:f>
      </x:c>
      <x:c r="K306" s="17" t="str">
        <x:f>IF(OR(A306="",B306="",NOT(ISNUMBER(F306))),"",IF(ISNUMBER(J306),F306*J306,"n.a."))</x:f>
      </x:c>
      <x:c r="L306" s="15" t="str">
        <x:f>IF(OR(B306="",NOT(ISNUMBER(E306))),"",IF(OR(D306="Routine",D306="QC",D306="Repeat"),IF(COUNTIFS('Item setup'!$A$8:$A$47,B306)&lt;&gt;1,"n.a.",IF(IF(D306="Routine",COUNTIFS('Item setup'!$A$8:$A$47,B306,'Item setup'!$J$8:$J$47,"&lt;&gt;"),IF(D306="QC",COUNTIFS('Item setup'!$A$8:$A$47,B306,'Item setup'!$K$8:$K$47,"&lt;&gt;"),COUNTIFS('Item setup'!$A$8:$A$47,B306,'Item setup'!$L$8:$L$47,"&lt;&gt;")))=0,"n.a.",E306*IF(D306="Routine",INDEX('Item setup'!$J$8:$J$47,MATCH(B306,'Item setup'!$A$8:$A$47,0)),IF(D306="QC",INDEX('Item setup'!$K$8:$K$47,MATCH(B306,'Item setup'!$A$8:$A$47,0)),INDEX('Item setup'!$L$8:$L$47,MATCH(B306,'Item setup'!$A$8:$A$47,0)))))),""))</x:f>
      </x:c>
      <x:c r="M306" s="15" t="str">
        <x:f>IF(AND(ISNUMBER(F306),ISNUMBER(L306)),F306-L306,"")</x:f>
      </x:c>
      <x:c r="N306" s="15" t="str">
        <x:f>IF(COUNTA(A306:G306)=0,"",IF(OR(A306="",B306="",C306="",D306="",NOT(ISNUMBER(F306))),"Complete entry",IF(OR(NOT(ISNUMBER(A306)),NOT(ISNUMBER(F306)),F306&lt;0),"Invalid date/quantity",IF(COUNTIFS('Item setup'!$A$8:$A$47,B306)&lt;&gt;1,"Check item ID",IF(COUNTIFS('Lot register'!$A$8:$A$107,B306,'Lot register'!$B$8:$B$107,C306)&lt;&gt;1,"Check lot ID",IF(OR(D306="Routine",D306="QC",D306="Repeat"),IF(OR(NOT(ISNUMBER(E306)),E306&lt;0),"Enter work count",IF(NOT(ISNUMBER(J306)),"Enter pack details","Recorded")),IF(NOT(ISNUMBER(J306)),"Enter pack details","Recorded")))))))</x:f>
      </x:c>
      <x:c r="O306" s="15" t="str">
        <x:f>IF(B306="","",IF(COUNTIFS('Item setup'!$A$8:$A$47,B306)&lt;&gt;1,"n.a.",INDEX('Item setup'!$F$8:$F$47,MATCH(B306,'Item setup'!$A$8:$A$47,0))))</x:f>
      </x:c>
    </x:row>
    <x:row r="307" ht="24" customHeight="1">
      <x:c r="A307" s="7"/>
      <x:c r="B307" s="5"/>
      <x:c r="C307" s="5"/>
      <x:c r="D307" s="5"/>
      <x:c r="E307" s="16"/>
      <x:c r="F307" s="16"/>
      <x:c r="G307" s="5"/>
      <x:c r="H307" s="15" t="str">
        <x:f>IF(B307="","",IF(COUNTIFS('Item setup'!$A$8:$A$47,B307)&lt;&gt;1,"n.a.",INDEX('Item setup'!$B$8:$B$47,MATCH(B307,'Item setup'!$A$8:$A$47,0))))</x:f>
      </x:c>
      <x:c r="I307" s="15" t="str">
        <x:f>IF(B307="","",IF(COUNTIFS('Item setup'!$A$8:$A$47,B307)&lt;&gt;1,"n.a.",INDEX('Item setup'!$E$8:$E$47,MATCH(B307,'Item setup'!$A$8:$A$47,0))))</x:f>
      </x:c>
      <x:c r="J307" s="17" t="str">
        <x:f>IF(B307="","",IF(COUNTIFS('Item setup'!$A$8:$A$47,B307)&lt;&gt;1,"n.a.",INDEX('Item setup'!$I$8:$I$47,MATCH(B307,'Item setup'!$A$8:$A$47,0))))</x:f>
      </x:c>
      <x:c r="K307" s="17" t="str">
        <x:f>IF(OR(A307="",B307="",NOT(ISNUMBER(F307))),"",IF(ISNUMBER(J307),F307*J307,"n.a."))</x:f>
      </x:c>
      <x:c r="L307" s="15" t="str">
        <x:f>IF(OR(B307="",NOT(ISNUMBER(E307))),"",IF(OR(D307="Routine",D307="QC",D307="Repeat"),IF(COUNTIFS('Item setup'!$A$8:$A$47,B307)&lt;&gt;1,"n.a.",IF(IF(D307="Routine",COUNTIFS('Item setup'!$A$8:$A$47,B307,'Item setup'!$J$8:$J$47,"&lt;&gt;"),IF(D307="QC",COUNTIFS('Item setup'!$A$8:$A$47,B307,'Item setup'!$K$8:$K$47,"&lt;&gt;"),COUNTIFS('Item setup'!$A$8:$A$47,B307,'Item setup'!$L$8:$L$47,"&lt;&gt;")))=0,"n.a.",E307*IF(D307="Routine",INDEX('Item setup'!$J$8:$J$47,MATCH(B307,'Item setup'!$A$8:$A$47,0)),IF(D307="QC",INDEX('Item setup'!$K$8:$K$47,MATCH(B307,'Item setup'!$A$8:$A$47,0)),INDEX('Item setup'!$L$8:$L$47,MATCH(B307,'Item setup'!$A$8:$A$47,0)))))),""))</x:f>
      </x:c>
      <x:c r="M307" s="15" t="str">
        <x:f>IF(AND(ISNUMBER(F307),ISNUMBER(L307)),F307-L307,"")</x:f>
      </x:c>
      <x:c r="N307" s="15" t="str">
        <x:f>IF(COUNTA(A307:G307)=0,"",IF(OR(A307="",B307="",C307="",D307="",NOT(ISNUMBER(F307))),"Complete entry",IF(OR(NOT(ISNUMBER(A307)),NOT(ISNUMBER(F307)),F307&lt;0),"Invalid date/quantity",IF(COUNTIFS('Item setup'!$A$8:$A$47,B307)&lt;&gt;1,"Check item ID",IF(COUNTIFS('Lot register'!$A$8:$A$107,B307,'Lot register'!$B$8:$B$107,C307)&lt;&gt;1,"Check lot ID",IF(OR(D307="Routine",D307="QC",D307="Repeat"),IF(OR(NOT(ISNUMBER(E307)),E307&lt;0),"Enter work count",IF(NOT(ISNUMBER(J307)),"Enter pack details","Recorded")),IF(NOT(ISNUMBER(J307)),"Enter pack details","Recorded")))))))</x:f>
      </x:c>
      <x:c r="O307" s="15" t="str">
        <x:f>IF(B307="","",IF(COUNTIFS('Item setup'!$A$8:$A$47,B307)&lt;&gt;1,"n.a.",INDEX('Item setup'!$F$8:$F$47,MATCH(B307,'Item setup'!$A$8:$A$47,0))))</x:f>
      </x:c>
    </x:row>
    <x:row r="308" ht="24" customHeight="1">
      <x:c r="A308" s="7"/>
      <x:c r="B308" s="5"/>
      <x:c r="C308" s="5"/>
      <x:c r="D308" s="5"/>
      <x:c r="E308" s="16"/>
      <x:c r="F308" s="16"/>
      <x:c r="G308" s="5"/>
      <x:c r="H308" s="15" t="str">
        <x:f>IF(B308="","",IF(COUNTIFS('Item setup'!$A$8:$A$47,B308)&lt;&gt;1,"n.a.",INDEX('Item setup'!$B$8:$B$47,MATCH(B308,'Item setup'!$A$8:$A$47,0))))</x:f>
      </x:c>
      <x:c r="I308" s="15" t="str">
        <x:f>IF(B308="","",IF(COUNTIFS('Item setup'!$A$8:$A$47,B308)&lt;&gt;1,"n.a.",INDEX('Item setup'!$E$8:$E$47,MATCH(B308,'Item setup'!$A$8:$A$47,0))))</x:f>
      </x:c>
      <x:c r="J308" s="17" t="str">
        <x:f>IF(B308="","",IF(COUNTIFS('Item setup'!$A$8:$A$47,B308)&lt;&gt;1,"n.a.",INDEX('Item setup'!$I$8:$I$47,MATCH(B308,'Item setup'!$A$8:$A$47,0))))</x:f>
      </x:c>
      <x:c r="K308" s="17" t="str">
        <x:f>IF(OR(A308="",B308="",NOT(ISNUMBER(F308))),"",IF(ISNUMBER(J308),F308*J308,"n.a."))</x:f>
      </x:c>
      <x:c r="L308" s="15" t="str">
        <x:f>IF(OR(B308="",NOT(ISNUMBER(E308))),"",IF(OR(D308="Routine",D308="QC",D308="Repeat"),IF(COUNTIFS('Item setup'!$A$8:$A$47,B308)&lt;&gt;1,"n.a.",IF(IF(D308="Routine",COUNTIFS('Item setup'!$A$8:$A$47,B308,'Item setup'!$J$8:$J$47,"&lt;&gt;"),IF(D308="QC",COUNTIFS('Item setup'!$A$8:$A$47,B308,'Item setup'!$K$8:$K$47,"&lt;&gt;"),COUNTIFS('Item setup'!$A$8:$A$47,B308,'Item setup'!$L$8:$L$47,"&lt;&gt;")))=0,"n.a.",E308*IF(D308="Routine",INDEX('Item setup'!$J$8:$J$47,MATCH(B308,'Item setup'!$A$8:$A$47,0)),IF(D308="QC",INDEX('Item setup'!$K$8:$K$47,MATCH(B308,'Item setup'!$A$8:$A$47,0)),INDEX('Item setup'!$L$8:$L$47,MATCH(B308,'Item setup'!$A$8:$A$47,0)))))),""))</x:f>
      </x:c>
      <x:c r="M308" s="15" t="str">
        <x:f>IF(AND(ISNUMBER(F308),ISNUMBER(L308)),F308-L308,"")</x:f>
      </x:c>
      <x:c r="N308" s="15" t="str">
        <x:f>IF(COUNTA(A308:G308)=0,"",IF(OR(A308="",B308="",C308="",D308="",NOT(ISNUMBER(F308))),"Complete entry",IF(OR(NOT(ISNUMBER(A308)),NOT(ISNUMBER(F308)),F308&lt;0),"Invalid date/quantity",IF(COUNTIFS('Item setup'!$A$8:$A$47,B308)&lt;&gt;1,"Check item ID",IF(COUNTIFS('Lot register'!$A$8:$A$107,B308,'Lot register'!$B$8:$B$107,C308)&lt;&gt;1,"Check lot ID",IF(OR(D308="Routine",D308="QC",D308="Repeat"),IF(OR(NOT(ISNUMBER(E308)),E308&lt;0),"Enter work count",IF(NOT(ISNUMBER(J308)),"Enter pack details","Recorded")),IF(NOT(ISNUMBER(J308)),"Enter pack details","Recorded")))))))</x:f>
      </x:c>
      <x:c r="O308" s="15" t="str">
        <x:f>IF(B308="","",IF(COUNTIFS('Item setup'!$A$8:$A$47,B308)&lt;&gt;1,"n.a.",INDEX('Item setup'!$F$8:$F$47,MATCH(B308,'Item setup'!$A$8:$A$47,0))))</x:f>
      </x:c>
    </x:row>
    <x:row r="309" ht="24" customHeight="1">
      <x:c r="A309" s="7"/>
      <x:c r="B309" s="5"/>
      <x:c r="C309" s="5"/>
      <x:c r="D309" s="5"/>
      <x:c r="E309" s="16"/>
      <x:c r="F309" s="16"/>
      <x:c r="G309" s="5"/>
      <x:c r="H309" s="15" t="str">
        <x:f>IF(B309="","",IF(COUNTIFS('Item setup'!$A$8:$A$47,B309)&lt;&gt;1,"n.a.",INDEX('Item setup'!$B$8:$B$47,MATCH(B309,'Item setup'!$A$8:$A$47,0))))</x:f>
      </x:c>
      <x:c r="I309" s="15" t="str">
        <x:f>IF(B309="","",IF(COUNTIFS('Item setup'!$A$8:$A$47,B309)&lt;&gt;1,"n.a.",INDEX('Item setup'!$E$8:$E$47,MATCH(B309,'Item setup'!$A$8:$A$47,0))))</x:f>
      </x:c>
      <x:c r="J309" s="17" t="str">
        <x:f>IF(B309="","",IF(COUNTIFS('Item setup'!$A$8:$A$47,B309)&lt;&gt;1,"n.a.",INDEX('Item setup'!$I$8:$I$47,MATCH(B309,'Item setup'!$A$8:$A$47,0))))</x:f>
      </x:c>
      <x:c r="K309" s="17" t="str">
        <x:f>IF(OR(A309="",B309="",NOT(ISNUMBER(F309))),"",IF(ISNUMBER(J309),F309*J309,"n.a."))</x:f>
      </x:c>
      <x:c r="L309" s="15" t="str">
        <x:f>IF(OR(B309="",NOT(ISNUMBER(E309))),"",IF(OR(D309="Routine",D309="QC",D309="Repeat"),IF(COUNTIFS('Item setup'!$A$8:$A$47,B309)&lt;&gt;1,"n.a.",IF(IF(D309="Routine",COUNTIFS('Item setup'!$A$8:$A$47,B309,'Item setup'!$J$8:$J$47,"&lt;&gt;"),IF(D309="QC",COUNTIFS('Item setup'!$A$8:$A$47,B309,'Item setup'!$K$8:$K$47,"&lt;&gt;"),COUNTIFS('Item setup'!$A$8:$A$47,B309,'Item setup'!$L$8:$L$47,"&lt;&gt;")))=0,"n.a.",E309*IF(D309="Routine",INDEX('Item setup'!$J$8:$J$47,MATCH(B309,'Item setup'!$A$8:$A$47,0)),IF(D309="QC",INDEX('Item setup'!$K$8:$K$47,MATCH(B309,'Item setup'!$A$8:$A$47,0)),INDEX('Item setup'!$L$8:$L$47,MATCH(B309,'Item setup'!$A$8:$A$47,0)))))),""))</x:f>
      </x:c>
      <x:c r="M309" s="15" t="str">
        <x:f>IF(AND(ISNUMBER(F309),ISNUMBER(L309)),F309-L309,"")</x:f>
      </x:c>
      <x:c r="N309" s="15" t="str">
        <x:f>IF(COUNTA(A309:G309)=0,"",IF(OR(A309="",B309="",C309="",D309="",NOT(ISNUMBER(F309))),"Complete entry",IF(OR(NOT(ISNUMBER(A309)),NOT(ISNUMBER(F309)),F309&lt;0),"Invalid date/quantity",IF(COUNTIFS('Item setup'!$A$8:$A$47,B309)&lt;&gt;1,"Check item ID",IF(COUNTIFS('Lot register'!$A$8:$A$107,B309,'Lot register'!$B$8:$B$107,C309)&lt;&gt;1,"Check lot ID",IF(OR(D309="Routine",D309="QC",D309="Repeat"),IF(OR(NOT(ISNUMBER(E309)),E309&lt;0),"Enter work count",IF(NOT(ISNUMBER(J309)),"Enter pack details","Recorded")),IF(NOT(ISNUMBER(J309)),"Enter pack details","Recorded")))))))</x:f>
      </x:c>
      <x:c r="O309" s="15" t="str">
        <x:f>IF(B309="","",IF(COUNTIFS('Item setup'!$A$8:$A$47,B309)&lt;&gt;1,"n.a.",INDEX('Item setup'!$F$8:$F$47,MATCH(B309,'Item setup'!$A$8:$A$47,0))))</x:f>
      </x:c>
    </x:row>
    <x:row r="310" ht="24" customHeight="1">
      <x:c r="A310" s="7"/>
      <x:c r="B310" s="5"/>
      <x:c r="C310" s="5"/>
      <x:c r="D310" s="5"/>
      <x:c r="E310" s="16"/>
      <x:c r="F310" s="16"/>
      <x:c r="G310" s="5"/>
      <x:c r="H310" s="15" t="str">
        <x:f>IF(B310="","",IF(COUNTIFS('Item setup'!$A$8:$A$47,B310)&lt;&gt;1,"n.a.",INDEX('Item setup'!$B$8:$B$47,MATCH(B310,'Item setup'!$A$8:$A$47,0))))</x:f>
      </x:c>
      <x:c r="I310" s="15" t="str">
        <x:f>IF(B310="","",IF(COUNTIFS('Item setup'!$A$8:$A$47,B310)&lt;&gt;1,"n.a.",INDEX('Item setup'!$E$8:$E$47,MATCH(B310,'Item setup'!$A$8:$A$47,0))))</x:f>
      </x:c>
      <x:c r="J310" s="17" t="str">
        <x:f>IF(B310="","",IF(COUNTIFS('Item setup'!$A$8:$A$47,B310)&lt;&gt;1,"n.a.",INDEX('Item setup'!$I$8:$I$47,MATCH(B310,'Item setup'!$A$8:$A$47,0))))</x:f>
      </x:c>
      <x:c r="K310" s="17" t="str">
        <x:f>IF(OR(A310="",B310="",NOT(ISNUMBER(F310))),"",IF(ISNUMBER(J310),F310*J310,"n.a."))</x:f>
      </x:c>
      <x:c r="L310" s="15" t="str">
        <x:f>IF(OR(B310="",NOT(ISNUMBER(E310))),"",IF(OR(D310="Routine",D310="QC",D310="Repeat"),IF(COUNTIFS('Item setup'!$A$8:$A$47,B310)&lt;&gt;1,"n.a.",IF(IF(D310="Routine",COUNTIFS('Item setup'!$A$8:$A$47,B310,'Item setup'!$J$8:$J$47,"&lt;&gt;"),IF(D310="QC",COUNTIFS('Item setup'!$A$8:$A$47,B310,'Item setup'!$K$8:$K$47,"&lt;&gt;"),COUNTIFS('Item setup'!$A$8:$A$47,B310,'Item setup'!$L$8:$L$47,"&lt;&gt;")))=0,"n.a.",E310*IF(D310="Routine",INDEX('Item setup'!$J$8:$J$47,MATCH(B310,'Item setup'!$A$8:$A$47,0)),IF(D310="QC",INDEX('Item setup'!$K$8:$K$47,MATCH(B310,'Item setup'!$A$8:$A$47,0)),INDEX('Item setup'!$L$8:$L$47,MATCH(B310,'Item setup'!$A$8:$A$47,0)))))),""))</x:f>
      </x:c>
      <x:c r="M310" s="15" t="str">
        <x:f>IF(AND(ISNUMBER(F310),ISNUMBER(L310)),F310-L310,"")</x:f>
      </x:c>
      <x:c r="N310" s="15" t="str">
        <x:f>IF(COUNTA(A310:G310)=0,"",IF(OR(A310="",B310="",C310="",D310="",NOT(ISNUMBER(F310))),"Complete entry",IF(OR(NOT(ISNUMBER(A310)),NOT(ISNUMBER(F310)),F310&lt;0),"Invalid date/quantity",IF(COUNTIFS('Item setup'!$A$8:$A$47,B310)&lt;&gt;1,"Check item ID",IF(COUNTIFS('Lot register'!$A$8:$A$107,B310,'Lot register'!$B$8:$B$107,C310)&lt;&gt;1,"Check lot ID",IF(OR(D310="Routine",D310="QC",D310="Repeat"),IF(OR(NOT(ISNUMBER(E310)),E310&lt;0),"Enter work count",IF(NOT(ISNUMBER(J310)),"Enter pack details","Recorded")),IF(NOT(ISNUMBER(J310)),"Enter pack details","Recorded")))))))</x:f>
      </x:c>
      <x:c r="O310" s="15" t="str">
        <x:f>IF(B310="","",IF(COUNTIFS('Item setup'!$A$8:$A$47,B310)&lt;&gt;1,"n.a.",INDEX('Item setup'!$F$8:$F$47,MATCH(B310,'Item setup'!$A$8:$A$47,0))))</x:f>
      </x:c>
    </x:row>
    <x:row r="311" ht="24" customHeight="1">
      <x:c r="A311" s="7"/>
      <x:c r="B311" s="5"/>
      <x:c r="C311" s="5"/>
      <x:c r="D311" s="5"/>
      <x:c r="E311" s="16"/>
      <x:c r="F311" s="16"/>
      <x:c r="G311" s="5"/>
      <x:c r="H311" s="15" t="str">
        <x:f>IF(B311="","",IF(COUNTIFS('Item setup'!$A$8:$A$47,B311)&lt;&gt;1,"n.a.",INDEX('Item setup'!$B$8:$B$47,MATCH(B311,'Item setup'!$A$8:$A$47,0))))</x:f>
      </x:c>
      <x:c r="I311" s="15" t="str">
        <x:f>IF(B311="","",IF(COUNTIFS('Item setup'!$A$8:$A$47,B311)&lt;&gt;1,"n.a.",INDEX('Item setup'!$E$8:$E$47,MATCH(B311,'Item setup'!$A$8:$A$47,0))))</x:f>
      </x:c>
      <x:c r="J311" s="17" t="str">
        <x:f>IF(B311="","",IF(COUNTIFS('Item setup'!$A$8:$A$47,B311)&lt;&gt;1,"n.a.",INDEX('Item setup'!$I$8:$I$47,MATCH(B311,'Item setup'!$A$8:$A$47,0))))</x:f>
      </x:c>
      <x:c r="K311" s="17" t="str">
        <x:f>IF(OR(A311="",B311="",NOT(ISNUMBER(F311))),"",IF(ISNUMBER(J311),F311*J311,"n.a."))</x:f>
      </x:c>
      <x:c r="L311" s="15" t="str">
        <x:f>IF(OR(B311="",NOT(ISNUMBER(E311))),"",IF(OR(D311="Routine",D311="QC",D311="Repeat"),IF(COUNTIFS('Item setup'!$A$8:$A$47,B311)&lt;&gt;1,"n.a.",IF(IF(D311="Routine",COUNTIFS('Item setup'!$A$8:$A$47,B311,'Item setup'!$J$8:$J$47,"&lt;&gt;"),IF(D311="QC",COUNTIFS('Item setup'!$A$8:$A$47,B311,'Item setup'!$K$8:$K$47,"&lt;&gt;"),COUNTIFS('Item setup'!$A$8:$A$47,B311,'Item setup'!$L$8:$L$47,"&lt;&gt;")))=0,"n.a.",E311*IF(D311="Routine",INDEX('Item setup'!$J$8:$J$47,MATCH(B311,'Item setup'!$A$8:$A$47,0)),IF(D311="QC",INDEX('Item setup'!$K$8:$K$47,MATCH(B311,'Item setup'!$A$8:$A$47,0)),INDEX('Item setup'!$L$8:$L$47,MATCH(B311,'Item setup'!$A$8:$A$47,0)))))),""))</x:f>
      </x:c>
      <x:c r="M311" s="15" t="str">
        <x:f>IF(AND(ISNUMBER(F311),ISNUMBER(L311)),F311-L311,"")</x:f>
      </x:c>
      <x:c r="N311" s="15" t="str">
        <x:f>IF(COUNTA(A311:G311)=0,"",IF(OR(A311="",B311="",C311="",D311="",NOT(ISNUMBER(F311))),"Complete entry",IF(OR(NOT(ISNUMBER(A311)),NOT(ISNUMBER(F311)),F311&lt;0),"Invalid date/quantity",IF(COUNTIFS('Item setup'!$A$8:$A$47,B311)&lt;&gt;1,"Check item ID",IF(COUNTIFS('Lot register'!$A$8:$A$107,B311,'Lot register'!$B$8:$B$107,C311)&lt;&gt;1,"Check lot ID",IF(OR(D311="Routine",D311="QC",D311="Repeat"),IF(OR(NOT(ISNUMBER(E311)),E311&lt;0),"Enter work count",IF(NOT(ISNUMBER(J311)),"Enter pack details","Recorded")),IF(NOT(ISNUMBER(J311)),"Enter pack details","Recorded")))))))</x:f>
      </x:c>
      <x:c r="O311" s="15" t="str">
        <x:f>IF(B311="","",IF(COUNTIFS('Item setup'!$A$8:$A$47,B311)&lt;&gt;1,"n.a.",INDEX('Item setup'!$F$8:$F$47,MATCH(B311,'Item setup'!$A$8:$A$47,0))))</x:f>
      </x:c>
    </x:row>
    <x:row r="312" ht="24" customHeight="1">
      <x:c r="A312" s="7"/>
      <x:c r="B312" s="5"/>
      <x:c r="C312" s="5"/>
      <x:c r="D312" s="5"/>
      <x:c r="E312" s="16"/>
      <x:c r="F312" s="16"/>
      <x:c r="G312" s="5"/>
      <x:c r="H312" s="15" t="str">
        <x:f>IF(B312="","",IF(COUNTIFS('Item setup'!$A$8:$A$47,B312)&lt;&gt;1,"n.a.",INDEX('Item setup'!$B$8:$B$47,MATCH(B312,'Item setup'!$A$8:$A$47,0))))</x:f>
      </x:c>
      <x:c r="I312" s="15" t="str">
        <x:f>IF(B312="","",IF(COUNTIFS('Item setup'!$A$8:$A$47,B312)&lt;&gt;1,"n.a.",INDEX('Item setup'!$E$8:$E$47,MATCH(B312,'Item setup'!$A$8:$A$47,0))))</x:f>
      </x:c>
      <x:c r="J312" s="17" t="str">
        <x:f>IF(B312="","",IF(COUNTIFS('Item setup'!$A$8:$A$47,B312)&lt;&gt;1,"n.a.",INDEX('Item setup'!$I$8:$I$47,MATCH(B312,'Item setup'!$A$8:$A$47,0))))</x:f>
      </x:c>
      <x:c r="K312" s="17" t="str">
        <x:f>IF(OR(A312="",B312="",NOT(ISNUMBER(F312))),"",IF(ISNUMBER(J312),F312*J312,"n.a."))</x:f>
      </x:c>
      <x:c r="L312" s="15" t="str">
        <x:f>IF(OR(B312="",NOT(ISNUMBER(E312))),"",IF(OR(D312="Routine",D312="QC",D312="Repeat"),IF(COUNTIFS('Item setup'!$A$8:$A$47,B312)&lt;&gt;1,"n.a.",IF(IF(D312="Routine",COUNTIFS('Item setup'!$A$8:$A$47,B312,'Item setup'!$J$8:$J$47,"&lt;&gt;"),IF(D312="QC",COUNTIFS('Item setup'!$A$8:$A$47,B312,'Item setup'!$K$8:$K$47,"&lt;&gt;"),COUNTIFS('Item setup'!$A$8:$A$47,B312,'Item setup'!$L$8:$L$47,"&lt;&gt;")))=0,"n.a.",E312*IF(D312="Routine",INDEX('Item setup'!$J$8:$J$47,MATCH(B312,'Item setup'!$A$8:$A$47,0)),IF(D312="QC",INDEX('Item setup'!$K$8:$K$47,MATCH(B312,'Item setup'!$A$8:$A$47,0)),INDEX('Item setup'!$L$8:$L$47,MATCH(B312,'Item setup'!$A$8:$A$47,0)))))),""))</x:f>
      </x:c>
      <x:c r="M312" s="15" t="str">
        <x:f>IF(AND(ISNUMBER(F312),ISNUMBER(L312)),F312-L312,"")</x:f>
      </x:c>
      <x:c r="N312" s="15" t="str">
        <x:f>IF(COUNTA(A312:G312)=0,"",IF(OR(A312="",B312="",C312="",D312="",NOT(ISNUMBER(F312))),"Complete entry",IF(OR(NOT(ISNUMBER(A312)),NOT(ISNUMBER(F312)),F312&lt;0),"Invalid date/quantity",IF(COUNTIFS('Item setup'!$A$8:$A$47,B312)&lt;&gt;1,"Check item ID",IF(COUNTIFS('Lot register'!$A$8:$A$107,B312,'Lot register'!$B$8:$B$107,C312)&lt;&gt;1,"Check lot ID",IF(OR(D312="Routine",D312="QC",D312="Repeat"),IF(OR(NOT(ISNUMBER(E312)),E312&lt;0),"Enter work count",IF(NOT(ISNUMBER(J312)),"Enter pack details","Recorded")),IF(NOT(ISNUMBER(J312)),"Enter pack details","Recorded")))))))</x:f>
      </x:c>
      <x:c r="O312" s="15" t="str">
        <x:f>IF(B312="","",IF(COUNTIFS('Item setup'!$A$8:$A$47,B312)&lt;&gt;1,"n.a.",INDEX('Item setup'!$F$8:$F$47,MATCH(B312,'Item setup'!$A$8:$A$47,0))))</x:f>
      </x:c>
    </x:row>
    <x:row r="313" ht="24" customHeight="1">
      <x:c r="A313" s="7"/>
      <x:c r="B313" s="5"/>
      <x:c r="C313" s="5"/>
      <x:c r="D313" s="5"/>
      <x:c r="E313" s="16"/>
      <x:c r="F313" s="16"/>
      <x:c r="G313" s="5"/>
      <x:c r="H313" s="15" t="str">
        <x:f>IF(B313="","",IF(COUNTIFS('Item setup'!$A$8:$A$47,B313)&lt;&gt;1,"n.a.",INDEX('Item setup'!$B$8:$B$47,MATCH(B313,'Item setup'!$A$8:$A$47,0))))</x:f>
      </x:c>
      <x:c r="I313" s="15" t="str">
        <x:f>IF(B313="","",IF(COUNTIFS('Item setup'!$A$8:$A$47,B313)&lt;&gt;1,"n.a.",INDEX('Item setup'!$E$8:$E$47,MATCH(B313,'Item setup'!$A$8:$A$47,0))))</x:f>
      </x:c>
      <x:c r="J313" s="17" t="str">
        <x:f>IF(B313="","",IF(COUNTIFS('Item setup'!$A$8:$A$47,B313)&lt;&gt;1,"n.a.",INDEX('Item setup'!$I$8:$I$47,MATCH(B313,'Item setup'!$A$8:$A$47,0))))</x:f>
      </x:c>
      <x:c r="K313" s="17" t="str">
        <x:f>IF(OR(A313="",B313="",NOT(ISNUMBER(F313))),"",IF(ISNUMBER(J313),F313*J313,"n.a."))</x:f>
      </x:c>
      <x:c r="L313" s="15" t="str">
        <x:f>IF(OR(B313="",NOT(ISNUMBER(E313))),"",IF(OR(D313="Routine",D313="QC",D313="Repeat"),IF(COUNTIFS('Item setup'!$A$8:$A$47,B313)&lt;&gt;1,"n.a.",IF(IF(D313="Routine",COUNTIFS('Item setup'!$A$8:$A$47,B313,'Item setup'!$J$8:$J$47,"&lt;&gt;"),IF(D313="QC",COUNTIFS('Item setup'!$A$8:$A$47,B313,'Item setup'!$K$8:$K$47,"&lt;&gt;"),COUNTIFS('Item setup'!$A$8:$A$47,B313,'Item setup'!$L$8:$L$47,"&lt;&gt;")))=0,"n.a.",E313*IF(D313="Routine",INDEX('Item setup'!$J$8:$J$47,MATCH(B313,'Item setup'!$A$8:$A$47,0)),IF(D313="QC",INDEX('Item setup'!$K$8:$K$47,MATCH(B313,'Item setup'!$A$8:$A$47,0)),INDEX('Item setup'!$L$8:$L$47,MATCH(B313,'Item setup'!$A$8:$A$47,0)))))),""))</x:f>
      </x:c>
      <x:c r="M313" s="15" t="str">
        <x:f>IF(AND(ISNUMBER(F313),ISNUMBER(L313)),F313-L313,"")</x:f>
      </x:c>
      <x:c r="N313" s="15" t="str">
        <x:f>IF(COUNTA(A313:G313)=0,"",IF(OR(A313="",B313="",C313="",D313="",NOT(ISNUMBER(F313))),"Complete entry",IF(OR(NOT(ISNUMBER(A313)),NOT(ISNUMBER(F313)),F313&lt;0),"Invalid date/quantity",IF(COUNTIFS('Item setup'!$A$8:$A$47,B313)&lt;&gt;1,"Check item ID",IF(COUNTIFS('Lot register'!$A$8:$A$107,B313,'Lot register'!$B$8:$B$107,C313)&lt;&gt;1,"Check lot ID",IF(OR(D313="Routine",D313="QC",D313="Repeat"),IF(OR(NOT(ISNUMBER(E313)),E313&lt;0),"Enter work count",IF(NOT(ISNUMBER(J313)),"Enter pack details","Recorded")),IF(NOT(ISNUMBER(J313)),"Enter pack details","Recorded")))))))</x:f>
      </x:c>
      <x:c r="O313" s="15" t="str">
        <x:f>IF(B313="","",IF(COUNTIFS('Item setup'!$A$8:$A$47,B313)&lt;&gt;1,"n.a.",INDEX('Item setup'!$F$8:$F$47,MATCH(B313,'Item setup'!$A$8:$A$47,0))))</x:f>
      </x:c>
    </x:row>
    <x:row r="314" ht="24" customHeight="1">
      <x:c r="A314" s="7"/>
      <x:c r="B314" s="5"/>
      <x:c r="C314" s="5"/>
      <x:c r="D314" s="5"/>
      <x:c r="E314" s="16"/>
      <x:c r="F314" s="16"/>
      <x:c r="G314" s="5"/>
      <x:c r="H314" s="15" t="str">
        <x:f>IF(B314="","",IF(COUNTIFS('Item setup'!$A$8:$A$47,B314)&lt;&gt;1,"n.a.",INDEX('Item setup'!$B$8:$B$47,MATCH(B314,'Item setup'!$A$8:$A$47,0))))</x:f>
      </x:c>
      <x:c r="I314" s="15" t="str">
        <x:f>IF(B314="","",IF(COUNTIFS('Item setup'!$A$8:$A$47,B314)&lt;&gt;1,"n.a.",INDEX('Item setup'!$E$8:$E$47,MATCH(B314,'Item setup'!$A$8:$A$47,0))))</x:f>
      </x:c>
      <x:c r="J314" s="17" t="str">
        <x:f>IF(B314="","",IF(COUNTIFS('Item setup'!$A$8:$A$47,B314)&lt;&gt;1,"n.a.",INDEX('Item setup'!$I$8:$I$47,MATCH(B314,'Item setup'!$A$8:$A$47,0))))</x:f>
      </x:c>
      <x:c r="K314" s="17" t="str">
        <x:f>IF(OR(A314="",B314="",NOT(ISNUMBER(F314))),"",IF(ISNUMBER(J314),F314*J314,"n.a."))</x:f>
      </x:c>
      <x:c r="L314" s="15" t="str">
        <x:f>IF(OR(B314="",NOT(ISNUMBER(E314))),"",IF(OR(D314="Routine",D314="QC",D314="Repeat"),IF(COUNTIFS('Item setup'!$A$8:$A$47,B314)&lt;&gt;1,"n.a.",IF(IF(D314="Routine",COUNTIFS('Item setup'!$A$8:$A$47,B314,'Item setup'!$J$8:$J$47,"&lt;&gt;"),IF(D314="QC",COUNTIFS('Item setup'!$A$8:$A$47,B314,'Item setup'!$K$8:$K$47,"&lt;&gt;"),COUNTIFS('Item setup'!$A$8:$A$47,B314,'Item setup'!$L$8:$L$47,"&lt;&gt;")))=0,"n.a.",E314*IF(D314="Routine",INDEX('Item setup'!$J$8:$J$47,MATCH(B314,'Item setup'!$A$8:$A$47,0)),IF(D314="QC",INDEX('Item setup'!$K$8:$K$47,MATCH(B314,'Item setup'!$A$8:$A$47,0)),INDEX('Item setup'!$L$8:$L$47,MATCH(B314,'Item setup'!$A$8:$A$47,0)))))),""))</x:f>
      </x:c>
      <x:c r="M314" s="15" t="str">
        <x:f>IF(AND(ISNUMBER(F314),ISNUMBER(L314)),F314-L314,"")</x:f>
      </x:c>
      <x:c r="N314" s="15" t="str">
        <x:f>IF(COUNTA(A314:G314)=0,"",IF(OR(A314="",B314="",C314="",D314="",NOT(ISNUMBER(F314))),"Complete entry",IF(OR(NOT(ISNUMBER(A314)),NOT(ISNUMBER(F314)),F314&lt;0),"Invalid date/quantity",IF(COUNTIFS('Item setup'!$A$8:$A$47,B314)&lt;&gt;1,"Check item ID",IF(COUNTIFS('Lot register'!$A$8:$A$107,B314,'Lot register'!$B$8:$B$107,C314)&lt;&gt;1,"Check lot ID",IF(OR(D314="Routine",D314="QC",D314="Repeat"),IF(OR(NOT(ISNUMBER(E314)),E314&lt;0),"Enter work count",IF(NOT(ISNUMBER(J314)),"Enter pack details","Recorded")),IF(NOT(ISNUMBER(J314)),"Enter pack details","Recorded")))))))</x:f>
      </x:c>
      <x:c r="O314" s="15" t="str">
        <x:f>IF(B314="","",IF(COUNTIFS('Item setup'!$A$8:$A$47,B314)&lt;&gt;1,"n.a.",INDEX('Item setup'!$F$8:$F$47,MATCH(B314,'Item setup'!$A$8:$A$47,0))))</x:f>
      </x:c>
    </x:row>
    <x:row r="315" ht="24" customHeight="1">
      <x:c r="A315" s="7"/>
      <x:c r="B315" s="5"/>
      <x:c r="C315" s="5"/>
      <x:c r="D315" s="5"/>
      <x:c r="E315" s="16"/>
      <x:c r="F315" s="16"/>
      <x:c r="G315" s="5"/>
      <x:c r="H315" s="15" t="str">
        <x:f>IF(B315="","",IF(COUNTIFS('Item setup'!$A$8:$A$47,B315)&lt;&gt;1,"n.a.",INDEX('Item setup'!$B$8:$B$47,MATCH(B315,'Item setup'!$A$8:$A$47,0))))</x:f>
      </x:c>
      <x:c r="I315" s="15" t="str">
        <x:f>IF(B315="","",IF(COUNTIFS('Item setup'!$A$8:$A$47,B315)&lt;&gt;1,"n.a.",INDEX('Item setup'!$E$8:$E$47,MATCH(B315,'Item setup'!$A$8:$A$47,0))))</x:f>
      </x:c>
      <x:c r="J315" s="17" t="str">
        <x:f>IF(B315="","",IF(COUNTIFS('Item setup'!$A$8:$A$47,B315)&lt;&gt;1,"n.a.",INDEX('Item setup'!$I$8:$I$47,MATCH(B315,'Item setup'!$A$8:$A$47,0))))</x:f>
      </x:c>
      <x:c r="K315" s="17" t="str">
        <x:f>IF(OR(A315="",B315="",NOT(ISNUMBER(F315))),"",IF(ISNUMBER(J315),F315*J315,"n.a."))</x:f>
      </x:c>
      <x:c r="L315" s="15" t="str">
        <x:f>IF(OR(B315="",NOT(ISNUMBER(E315))),"",IF(OR(D315="Routine",D315="QC",D315="Repeat"),IF(COUNTIFS('Item setup'!$A$8:$A$47,B315)&lt;&gt;1,"n.a.",IF(IF(D315="Routine",COUNTIFS('Item setup'!$A$8:$A$47,B315,'Item setup'!$J$8:$J$47,"&lt;&gt;"),IF(D315="QC",COUNTIFS('Item setup'!$A$8:$A$47,B315,'Item setup'!$K$8:$K$47,"&lt;&gt;"),COUNTIFS('Item setup'!$A$8:$A$47,B315,'Item setup'!$L$8:$L$47,"&lt;&gt;")))=0,"n.a.",E315*IF(D315="Routine",INDEX('Item setup'!$J$8:$J$47,MATCH(B315,'Item setup'!$A$8:$A$47,0)),IF(D315="QC",INDEX('Item setup'!$K$8:$K$47,MATCH(B315,'Item setup'!$A$8:$A$47,0)),INDEX('Item setup'!$L$8:$L$47,MATCH(B315,'Item setup'!$A$8:$A$47,0)))))),""))</x:f>
      </x:c>
      <x:c r="M315" s="15" t="str">
        <x:f>IF(AND(ISNUMBER(F315),ISNUMBER(L315)),F315-L315,"")</x:f>
      </x:c>
      <x:c r="N315" s="15" t="str">
        <x:f>IF(COUNTA(A315:G315)=0,"",IF(OR(A315="",B315="",C315="",D315="",NOT(ISNUMBER(F315))),"Complete entry",IF(OR(NOT(ISNUMBER(A315)),NOT(ISNUMBER(F315)),F315&lt;0),"Invalid date/quantity",IF(COUNTIFS('Item setup'!$A$8:$A$47,B315)&lt;&gt;1,"Check item ID",IF(COUNTIFS('Lot register'!$A$8:$A$107,B315,'Lot register'!$B$8:$B$107,C315)&lt;&gt;1,"Check lot ID",IF(OR(D315="Routine",D315="QC",D315="Repeat"),IF(OR(NOT(ISNUMBER(E315)),E315&lt;0),"Enter work count",IF(NOT(ISNUMBER(J315)),"Enter pack details","Recorded")),IF(NOT(ISNUMBER(J315)),"Enter pack details","Recorded")))))))</x:f>
      </x:c>
      <x:c r="O315" s="15" t="str">
        <x:f>IF(B315="","",IF(COUNTIFS('Item setup'!$A$8:$A$47,B315)&lt;&gt;1,"n.a.",INDEX('Item setup'!$F$8:$F$47,MATCH(B315,'Item setup'!$A$8:$A$47,0))))</x:f>
      </x:c>
    </x:row>
    <x:row r="316" ht="24" customHeight="1">
      <x:c r="A316" s="7"/>
      <x:c r="B316" s="5"/>
      <x:c r="C316" s="5"/>
      <x:c r="D316" s="5"/>
      <x:c r="E316" s="16"/>
      <x:c r="F316" s="16"/>
      <x:c r="G316" s="5"/>
      <x:c r="H316" s="15" t="str">
        <x:f>IF(B316="","",IF(COUNTIFS('Item setup'!$A$8:$A$47,B316)&lt;&gt;1,"n.a.",INDEX('Item setup'!$B$8:$B$47,MATCH(B316,'Item setup'!$A$8:$A$47,0))))</x:f>
      </x:c>
      <x:c r="I316" s="15" t="str">
        <x:f>IF(B316="","",IF(COUNTIFS('Item setup'!$A$8:$A$47,B316)&lt;&gt;1,"n.a.",INDEX('Item setup'!$E$8:$E$47,MATCH(B316,'Item setup'!$A$8:$A$47,0))))</x:f>
      </x:c>
      <x:c r="J316" s="17" t="str">
        <x:f>IF(B316="","",IF(COUNTIFS('Item setup'!$A$8:$A$47,B316)&lt;&gt;1,"n.a.",INDEX('Item setup'!$I$8:$I$47,MATCH(B316,'Item setup'!$A$8:$A$47,0))))</x:f>
      </x:c>
      <x:c r="K316" s="17" t="str">
        <x:f>IF(OR(A316="",B316="",NOT(ISNUMBER(F316))),"",IF(ISNUMBER(J316),F316*J316,"n.a."))</x:f>
      </x:c>
      <x:c r="L316" s="15" t="str">
        <x:f>IF(OR(B316="",NOT(ISNUMBER(E316))),"",IF(OR(D316="Routine",D316="QC",D316="Repeat"),IF(COUNTIFS('Item setup'!$A$8:$A$47,B316)&lt;&gt;1,"n.a.",IF(IF(D316="Routine",COUNTIFS('Item setup'!$A$8:$A$47,B316,'Item setup'!$J$8:$J$47,"&lt;&gt;"),IF(D316="QC",COUNTIFS('Item setup'!$A$8:$A$47,B316,'Item setup'!$K$8:$K$47,"&lt;&gt;"),COUNTIFS('Item setup'!$A$8:$A$47,B316,'Item setup'!$L$8:$L$47,"&lt;&gt;")))=0,"n.a.",E316*IF(D316="Routine",INDEX('Item setup'!$J$8:$J$47,MATCH(B316,'Item setup'!$A$8:$A$47,0)),IF(D316="QC",INDEX('Item setup'!$K$8:$K$47,MATCH(B316,'Item setup'!$A$8:$A$47,0)),INDEX('Item setup'!$L$8:$L$47,MATCH(B316,'Item setup'!$A$8:$A$47,0)))))),""))</x:f>
      </x:c>
      <x:c r="M316" s="15" t="str">
        <x:f>IF(AND(ISNUMBER(F316),ISNUMBER(L316)),F316-L316,"")</x:f>
      </x:c>
      <x:c r="N316" s="15" t="str">
        <x:f>IF(COUNTA(A316:G316)=0,"",IF(OR(A316="",B316="",C316="",D316="",NOT(ISNUMBER(F316))),"Complete entry",IF(OR(NOT(ISNUMBER(A316)),NOT(ISNUMBER(F316)),F316&lt;0),"Invalid date/quantity",IF(COUNTIFS('Item setup'!$A$8:$A$47,B316)&lt;&gt;1,"Check item ID",IF(COUNTIFS('Lot register'!$A$8:$A$107,B316,'Lot register'!$B$8:$B$107,C316)&lt;&gt;1,"Check lot ID",IF(OR(D316="Routine",D316="QC",D316="Repeat"),IF(OR(NOT(ISNUMBER(E316)),E316&lt;0),"Enter work count",IF(NOT(ISNUMBER(J316)),"Enter pack details","Recorded")),IF(NOT(ISNUMBER(J316)),"Enter pack details","Recorded")))))))</x:f>
      </x:c>
      <x:c r="O316" s="15" t="str">
        <x:f>IF(B316="","",IF(COUNTIFS('Item setup'!$A$8:$A$47,B316)&lt;&gt;1,"n.a.",INDEX('Item setup'!$F$8:$F$47,MATCH(B316,'Item setup'!$A$8:$A$47,0))))</x:f>
      </x:c>
    </x:row>
    <x:row r="317" ht="24" customHeight="1">
      <x:c r="A317" s="7"/>
      <x:c r="B317" s="5"/>
      <x:c r="C317" s="5"/>
      <x:c r="D317" s="5"/>
      <x:c r="E317" s="16"/>
      <x:c r="F317" s="16"/>
      <x:c r="G317" s="5"/>
      <x:c r="H317" s="15" t="str">
        <x:f>IF(B317="","",IF(COUNTIFS('Item setup'!$A$8:$A$47,B317)&lt;&gt;1,"n.a.",INDEX('Item setup'!$B$8:$B$47,MATCH(B317,'Item setup'!$A$8:$A$47,0))))</x:f>
      </x:c>
      <x:c r="I317" s="15" t="str">
        <x:f>IF(B317="","",IF(COUNTIFS('Item setup'!$A$8:$A$47,B317)&lt;&gt;1,"n.a.",INDEX('Item setup'!$E$8:$E$47,MATCH(B317,'Item setup'!$A$8:$A$47,0))))</x:f>
      </x:c>
      <x:c r="J317" s="17" t="str">
        <x:f>IF(B317="","",IF(COUNTIFS('Item setup'!$A$8:$A$47,B317)&lt;&gt;1,"n.a.",INDEX('Item setup'!$I$8:$I$47,MATCH(B317,'Item setup'!$A$8:$A$47,0))))</x:f>
      </x:c>
      <x:c r="K317" s="17" t="str">
        <x:f>IF(OR(A317="",B317="",NOT(ISNUMBER(F317))),"",IF(ISNUMBER(J317),F317*J317,"n.a."))</x:f>
      </x:c>
      <x:c r="L317" s="15" t="str">
        <x:f>IF(OR(B317="",NOT(ISNUMBER(E317))),"",IF(OR(D317="Routine",D317="QC",D317="Repeat"),IF(COUNTIFS('Item setup'!$A$8:$A$47,B317)&lt;&gt;1,"n.a.",IF(IF(D317="Routine",COUNTIFS('Item setup'!$A$8:$A$47,B317,'Item setup'!$J$8:$J$47,"&lt;&gt;"),IF(D317="QC",COUNTIFS('Item setup'!$A$8:$A$47,B317,'Item setup'!$K$8:$K$47,"&lt;&gt;"),COUNTIFS('Item setup'!$A$8:$A$47,B317,'Item setup'!$L$8:$L$47,"&lt;&gt;")))=0,"n.a.",E317*IF(D317="Routine",INDEX('Item setup'!$J$8:$J$47,MATCH(B317,'Item setup'!$A$8:$A$47,0)),IF(D317="QC",INDEX('Item setup'!$K$8:$K$47,MATCH(B317,'Item setup'!$A$8:$A$47,0)),INDEX('Item setup'!$L$8:$L$47,MATCH(B317,'Item setup'!$A$8:$A$47,0)))))),""))</x:f>
      </x:c>
      <x:c r="M317" s="15" t="str">
        <x:f>IF(AND(ISNUMBER(F317),ISNUMBER(L317)),F317-L317,"")</x:f>
      </x:c>
      <x:c r="N317" s="15" t="str">
        <x:f>IF(COUNTA(A317:G317)=0,"",IF(OR(A317="",B317="",C317="",D317="",NOT(ISNUMBER(F317))),"Complete entry",IF(OR(NOT(ISNUMBER(A317)),NOT(ISNUMBER(F317)),F317&lt;0),"Invalid date/quantity",IF(COUNTIFS('Item setup'!$A$8:$A$47,B317)&lt;&gt;1,"Check item ID",IF(COUNTIFS('Lot register'!$A$8:$A$107,B317,'Lot register'!$B$8:$B$107,C317)&lt;&gt;1,"Check lot ID",IF(OR(D317="Routine",D317="QC",D317="Repeat"),IF(OR(NOT(ISNUMBER(E317)),E317&lt;0),"Enter work count",IF(NOT(ISNUMBER(J317)),"Enter pack details","Recorded")),IF(NOT(ISNUMBER(J317)),"Enter pack details","Recorded")))))))</x:f>
      </x:c>
      <x:c r="O317" s="15" t="str">
        <x:f>IF(B317="","",IF(COUNTIFS('Item setup'!$A$8:$A$47,B317)&lt;&gt;1,"n.a.",INDEX('Item setup'!$F$8:$F$47,MATCH(B317,'Item setup'!$A$8:$A$47,0))))</x:f>
      </x:c>
    </x:row>
    <x:row r="318" ht="24" customHeight="1">
      <x:c r="A318" s="7"/>
      <x:c r="B318" s="5"/>
      <x:c r="C318" s="5"/>
      <x:c r="D318" s="5"/>
      <x:c r="E318" s="16"/>
      <x:c r="F318" s="16"/>
      <x:c r="G318" s="5"/>
      <x:c r="H318" s="15" t="str">
        <x:f>IF(B318="","",IF(COUNTIFS('Item setup'!$A$8:$A$47,B318)&lt;&gt;1,"n.a.",INDEX('Item setup'!$B$8:$B$47,MATCH(B318,'Item setup'!$A$8:$A$47,0))))</x:f>
      </x:c>
      <x:c r="I318" s="15" t="str">
        <x:f>IF(B318="","",IF(COUNTIFS('Item setup'!$A$8:$A$47,B318)&lt;&gt;1,"n.a.",INDEX('Item setup'!$E$8:$E$47,MATCH(B318,'Item setup'!$A$8:$A$47,0))))</x:f>
      </x:c>
      <x:c r="J318" s="17" t="str">
        <x:f>IF(B318="","",IF(COUNTIFS('Item setup'!$A$8:$A$47,B318)&lt;&gt;1,"n.a.",INDEX('Item setup'!$I$8:$I$47,MATCH(B318,'Item setup'!$A$8:$A$47,0))))</x:f>
      </x:c>
      <x:c r="K318" s="17" t="str">
        <x:f>IF(OR(A318="",B318="",NOT(ISNUMBER(F318))),"",IF(ISNUMBER(J318),F318*J318,"n.a."))</x:f>
      </x:c>
      <x:c r="L318" s="15" t="str">
        <x:f>IF(OR(B318="",NOT(ISNUMBER(E318))),"",IF(OR(D318="Routine",D318="QC",D318="Repeat"),IF(COUNTIFS('Item setup'!$A$8:$A$47,B318)&lt;&gt;1,"n.a.",IF(IF(D318="Routine",COUNTIFS('Item setup'!$A$8:$A$47,B318,'Item setup'!$J$8:$J$47,"&lt;&gt;"),IF(D318="QC",COUNTIFS('Item setup'!$A$8:$A$47,B318,'Item setup'!$K$8:$K$47,"&lt;&gt;"),COUNTIFS('Item setup'!$A$8:$A$47,B318,'Item setup'!$L$8:$L$47,"&lt;&gt;")))=0,"n.a.",E318*IF(D318="Routine",INDEX('Item setup'!$J$8:$J$47,MATCH(B318,'Item setup'!$A$8:$A$47,0)),IF(D318="QC",INDEX('Item setup'!$K$8:$K$47,MATCH(B318,'Item setup'!$A$8:$A$47,0)),INDEX('Item setup'!$L$8:$L$47,MATCH(B318,'Item setup'!$A$8:$A$47,0)))))),""))</x:f>
      </x:c>
      <x:c r="M318" s="15" t="str">
        <x:f>IF(AND(ISNUMBER(F318),ISNUMBER(L318)),F318-L318,"")</x:f>
      </x:c>
      <x:c r="N318" s="15" t="str">
        <x:f>IF(COUNTA(A318:G318)=0,"",IF(OR(A318="",B318="",C318="",D318="",NOT(ISNUMBER(F318))),"Complete entry",IF(OR(NOT(ISNUMBER(A318)),NOT(ISNUMBER(F318)),F318&lt;0),"Invalid date/quantity",IF(COUNTIFS('Item setup'!$A$8:$A$47,B318)&lt;&gt;1,"Check item ID",IF(COUNTIFS('Lot register'!$A$8:$A$107,B318,'Lot register'!$B$8:$B$107,C318)&lt;&gt;1,"Check lot ID",IF(OR(D318="Routine",D318="QC",D318="Repeat"),IF(OR(NOT(ISNUMBER(E318)),E318&lt;0),"Enter work count",IF(NOT(ISNUMBER(J318)),"Enter pack details","Recorded")),IF(NOT(ISNUMBER(J318)),"Enter pack details","Recorded")))))))</x:f>
      </x:c>
      <x:c r="O318" s="15" t="str">
        <x:f>IF(B318="","",IF(COUNTIFS('Item setup'!$A$8:$A$47,B318)&lt;&gt;1,"n.a.",INDEX('Item setup'!$F$8:$F$47,MATCH(B318,'Item setup'!$A$8:$A$47,0))))</x:f>
      </x:c>
    </x:row>
    <x:row r="319" ht="24" customHeight="1">
      <x:c r="A319" s="7"/>
      <x:c r="B319" s="5"/>
      <x:c r="C319" s="5"/>
      <x:c r="D319" s="5"/>
      <x:c r="E319" s="16"/>
      <x:c r="F319" s="16"/>
      <x:c r="G319" s="5"/>
      <x:c r="H319" s="15" t="str">
        <x:f>IF(B319="","",IF(COUNTIFS('Item setup'!$A$8:$A$47,B319)&lt;&gt;1,"n.a.",INDEX('Item setup'!$B$8:$B$47,MATCH(B319,'Item setup'!$A$8:$A$47,0))))</x:f>
      </x:c>
      <x:c r="I319" s="15" t="str">
        <x:f>IF(B319="","",IF(COUNTIFS('Item setup'!$A$8:$A$47,B319)&lt;&gt;1,"n.a.",INDEX('Item setup'!$E$8:$E$47,MATCH(B319,'Item setup'!$A$8:$A$47,0))))</x:f>
      </x:c>
      <x:c r="J319" s="17" t="str">
        <x:f>IF(B319="","",IF(COUNTIFS('Item setup'!$A$8:$A$47,B319)&lt;&gt;1,"n.a.",INDEX('Item setup'!$I$8:$I$47,MATCH(B319,'Item setup'!$A$8:$A$47,0))))</x:f>
      </x:c>
      <x:c r="K319" s="17" t="str">
        <x:f>IF(OR(A319="",B319="",NOT(ISNUMBER(F319))),"",IF(ISNUMBER(J319),F319*J319,"n.a."))</x:f>
      </x:c>
      <x:c r="L319" s="15" t="str">
        <x:f>IF(OR(B319="",NOT(ISNUMBER(E319))),"",IF(OR(D319="Routine",D319="QC",D319="Repeat"),IF(COUNTIFS('Item setup'!$A$8:$A$47,B319)&lt;&gt;1,"n.a.",IF(IF(D319="Routine",COUNTIFS('Item setup'!$A$8:$A$47,B319,'Item setup'!$J$8:$J$47,"&lt;&gt;"),IF(D319="QC",COUNTIFS('Item setup'!$A$8:$A$47,B319,'Item setup'!$K$8:$K$47,"&lt;&gt;"),COUNTIFS('Item setup'!$A$8:$A$47,B319,'Item setup'!$L$8:$L$47,"&lt;&gt;")))=0,"n.a.",E319*IF(D319="Routine",INDEX('Item setup'!$J$8:$J$47,MATCH(B319,'Item setup'!$A$8:$A$47,0)),IF(D319="QC",INDEX('Item setup'!$K$8:$K$47,MATCH(B319,'Item setup'!$A$8:$A$47,0)),INDEX('Item setup'!$L$8:$L$47,MATCH(B319,'Item setup'!$A$8:$A$47,0)))))),""))</x:f>
      </x:c>
      <x:c r="M319" s="15" t="str">
        <x:f>IF(AND(ISNUMBER(F319),ISNUMBER(L319)),F319-L319,"")</x:f>
      </x:c>
      <x:c r="N319" s="15" t="str">
        <x:f>IF(COUNTA(A319:G319)=0,"",IF(OR(A319="",B319="",C319="",D319="",NOT(ISNUMBER(F319))),"Complete entry",IF(OR(NOT(ISNUMBER(A319)),NOT(ISNUMBER(F319)),F319&lt;0),"Invalid date/quantity",IF(COUNTIFS('Item setup'!$A$8:$A$47,B319)&lt;&gt;1,"Check item ID",IF(COUNTIFS('Lot register'!$A$8:$A$107,B319,'Lot register'!$B$8:$B$107,C319)&lt;&gt;1,"Check lot ID",IF(OR(D319="Routine",D319="QC",D319="Repeat"),IF(OR(NOT(ISNUMBER(E319)),E319&lt;0),"Enter work count",IF(NOT(ISNUMBER(J319)),"Enter pack details","Recorded")),IF(NOT(ISNUMBER(J319)),"Enter pack details","Recorded")))))))</x:f>
      </x:c>
      <x:c r="O319" s="15" t="str">
        <x:f>IF(B319="","",IF(COUNTIFS('Item setup'!$A$8:$A$47,B319)&lt;&gt;1,"n.a.",INDEX('Item setup'!$F$8:$F$47,MATCH(B319,'Item setup'!$A$8:$A$47,0))))</x:f>
      </x:c>
    </x:row>
    <x:row r="320" ht="24" customHeight="1">
      <x:c r="A320" s="7"/>
      <x:c r="B320" s="5"/>
      <x:c r="C320" s="5"/>
      <x:c r="D320" s="5"/>
      <x:c r="E320" s="16"/>
      <x:c r="F320" s="16"/>
      <x:c r="G320" s="5"/>
      <x:c r="H320" s="15" t="str">
        <x:f>IF(B320="","",IF(COUNTIFS('Item setup'!$A$8:$A$47,B320)&lt;&gt;1,"n.a.",INDEX('Item setup'!$B$8:$B$47,MATCH(B320,'Item setup'!$A$8:$A$47,0))))</x:f>
      </x:c>
      <x:c r="I320" s="15" t="str">
        <x:f>IF(B320="","",IF(COUNTIFS('Item setup'!$A$8:$A$47,B320)&lt;&gt;1,"n.a.",INDEX('Item setup'!$E$8:$E$47,MATCH(B320,'Item setup'!$A$8:$A$47,0))))</x:f>
      </x:c>
      <x:c r="J320" s="17" t="str">
        <x:f>IF(B320="","",IF(COUNTIFS('Item setup'!$A$8:$A$47,B320)&lt;&gt;1,"n.a.",INDEX('Item setup'!$I$8:$I$47,MATCH(B320,'Item setup'!$A$8:$A$47,0))))</x:f>
      </x:c>
      <x:c r="K320" s="17" t="str">
        <x:f>IF(OR(A320="",B320="",NOT(ISNUMBER(F320))),"",IF(ISNUMBER(J320),F320*J320,"n.a."))</x:f>
      </x:c>
      <x:c r="L320" s="15" t="str">
        <x:f>IF(OR(B320="",NOT(ISNUMBER(E320))),"",IF(OR(D320="Routine",D320="QC",D320="Repeat"),IF(COUNTIFS('Item setup'!$A$8:$A$47,B320)&lt;&gt;1,"n.a.",IF(IF(D320="Routine",COUNTIFS('Item setup'!$A$8:$A$47,B320,'Item setup'!$J$8:$J$47,"&lt;&gt;"),IF(D320="QC",COUNTIFS('Item setup'!$A$8:$A$47,B320,'Item setup'!$K$8:$K$47,"&lt;&gt;"),COUNTIFS('Item setup'!$A$8:$A$47,B320,'Item setup'!$L$8:$L$47,"&lt;&gt;")))=0,"n.a.",E320*IF(D320="Routine",INDEX('Item setup'!$J$8:$J$47,MATCH(B320,'Item setup'!$A$8:$A$47,0)),IF(D320="QC",INDEX('Item setup'!$K$8:$K$47,MATCH(B320,'Item setup'!$A$8:$A$47,0)),INDEX('Item setup'!$L$8:$L$47,MATCH(B320,'Item setup'!$A$8:$A$47,0)))))),""))</x:f>
      </x:c>
      <x:c r="M320" s="15" t="str">
        <x:f>IF(AND(ISNUMBER(F320),ISNUMBER(L320)),F320-L320,"")</x:f>
      </x:c>
      <x:c r="N320" s="15" t="str">
        <x:f>IF(COUNTA(A320:G320)=0,"",IF(OR(A320="",B320="",C320="",D320="",NOT(ISNUMBER(F320))),"Complete entry",IF(OR(NOT(ISNUMBER(A320)),NOT(ISNUMBER(F320)),F320&lt;0),"Invalid date/quantity",IF(COUNTIFS('Item setup'!$A$8:$A$47,B320)&lt;&gt;1,"Check item ID",IF(COUNTIFS('Lot register'!$A$8:$A$107,B320,'Lot register'!$B$8:$B$107,C320)&lt;&gt;1,"Check lot ID",IF(OR(D320="Routine",D320="QC",D320="Repeat"),IF(OR(NOT(ISNUMBER(E320)),E320&lt;0),"Enter work count",IF(NOT(ISNUMBER(J320)),"Enter pack details","Recorded")),IF(NOT(ISNUMBER(J320)),"Enter pack details","Recorded")))))))</x:f>
      </x:c>
      <x:c r="O320" s="15" t="str">
        <x:f>IF(B320="","",IF(COUNTIFS('Item setup'!$A$8:$A$47,B320)&lt;&gt;1,"n.a.",INDEX('Item setup'!$F$8:$F$47,MATCH(B320,'Item setup'!$A$8:$A$47,0))))</x:f>
      </x:c>
    </x:row>
    <x:row r="321" ht="24" customHeight="1">
      <x:c r="A321" s="7"/>
      <x:c r="B321" s="5"/>
      <x:c r="C321" s="5"/>
      <x:c r="D321" s="5"/>
      <x:c r="E321" s="16"/>
      <x:c r="F321" s="16"/>
      <x:c r="G321" s="5"/>
      <x:c r="H321" s="15" t="str">
        <x:f>IF(B321="","",IF(COUNTIFS('Item setup'!$A$8:$A$47,B321)&lt;&gt;1,"n.a.",INDEX('Item setup'!$B$8:$B$47,MATCH(B321,'Item setup'!$A$8:$A$47,0))))</x:f>
      </x:c>
      <x:c r="I321" s="15" t="str">
        <x:f>IF(B321="","",IF(COUNTIFS('Item setup'!$A$8:$A$47,B321)&lt;&gt;1,"n.a.",INDEX('Item setup'!$E$8:$E$47,MATCH(B321,'Item setup'!$A$8:$A$47,0))))</x:f>
      </x:c>
      <x:c r="J321" s="17" t="str">
        <x:f>IF(B321="","",IF(COUNTIFS('Item setup'!$A$8:$A$47,B321)&lt;&gt;1,"n.a.",INDEX('Item setup'!$I$8:$I$47,MATCH(B321,'Item setup'!$A$8:$A$47,0))))</x:f>
      </x:c>
      <x:c r="K321" s="17" t="str">
        <x:f>IF(OR(A321="",B321="",NOT(ISNUMBER(F321))),"",IF(ISNUMBER(J321),F321*J321,"n.a."))</x:f>
      </x:c>
      <x:c r="L321" s="15" t="str">
        <x:f>IF(OR(B321="",NOT(ISNUMBER(E321))),"",IF(OR(D321="Routine",D321="QC",D321="Repeat"),IF(COUNTIFS('Item setup'!$A$8:$A$47,B321)&lt;&gt;1,"n.a.",IF(IF(D321="Routine",COUNTIFS('Item setup'!$A$8:$A$47,B321,'Item setup'!$J$8:$J$47,"&lt;&gt;"),IF(D321="QC",COUNTIFS('Item setup'!$A$8:$A$47,B321,'Item setup'!$K$8:$K$47,"&lt;&gt;"),COUNTIFS('Item setup'!$A$8:$A$47,B321,'Item setup'!$L$8:$L$47,"&lt;&gt;")))=0,"n.a.",E321*IF(D321="Routine",INDEX('Item setup'!$J$8:$J$47,MATCH(B321,'Item setup'!$A$8:$A$47,0)),IF(D321="QC",INDEX('Item setup'!$K$8:$K$47,MATCH(B321,'Item setup'!$A$8:$A$47,0)),INDEX('Item setup'!$L$8:$L$47,MATCH(B321,'Item setup'!$A$8:$A$47,0)))))),""))</x:f>
      </x:c>
      <x:c r="M321" s="15" t="str">
        <x:f>IF(AND(ISNUMBER(F321),ISNUMBER(L321)),F321-L321,"")</x:f>
      </x:c>
      <x:c r="N321" s="15" t="str">
        <x:f>IF(COUNTA(A321:G321)=0,"",IF(OR(A321="",B321="",C321="",D321="",NOT(ISNUMBER(F321))),"Complete entry",IF(OR(NOT(ISNUMBER(A321)),NOT(ISNUMBER(F321)),F321&lt;0),"Invalid date/quantity",IF(COUNTIFS('Item setup'!$A$8:$A$47,B321)&lt;&gt;1,"Check item ID",IF(COUNTIFS('Lot register'!$A$8:$A$107,B321,'Lot register'!$B$8:$B$107,C321)&lt;&gt;1,"Check lot ID",IF(OR(D321="Routine",D321="QC",D321="Repeat"),IF(OR(NOT(ISNUMBER(E321)),E321&lt;0),"Enter work count",IF(NOT(ISNUMBER(J321)),"Enter pack details","Recorded")),IF(NOT(ISNUMBER(J321)),"Enter pack details","Recorded")))))))</x:f>
      </x:c>
      <x:c r="O321" s="15" t="str">
        <x:f>IF(B321="","",IF(COUNTIFS('Item setup'!$A$8:$A$47,B321)&lt;&gt;1,"n.a.",INDEX('Item setup'!$F$8:$F$47,MATCH(B321,'Item setup'!$A$8:$A$47,0))))</x:f>
      </x:c>
    </x:row>
    <x:row r="322" ht="24" customHeight="1">
      <x:c r="A322" s="7"/>
      <x:c r="B322" s="5"/>
      <x:c r="C322" s="5"/>
      <x:c r="D322" s="5"/>
      <x:c r="E322" s="16"/>
      <x:c r="F322" s="16"/>
      <x:c r="G322" s="5"/>
      <x:c r="H322" s="15" t="str">
        <x:f>IF(B322="","",IF(COUNTIFS('Item setup'!$A$8:$A$47,B322)&lt;&gt;1,"n.a.",INDEX('Item setup'!$B$8:$B$47,MATCH(B322,'Item setup'!$A$8:$A$47,0))))</x:f>
      </x:c>
      <x:c r="I322" s="15" t="str">
        <x:f>IF(B322="","",IF(COUNTIFS('Item setup'!$A$8:$A$47,B322)&lt;&gt;1,"n.a.",INDEX('Item setup'!$E$8:$E$47,MATCH(B322,'Item setup'!$A$8:$A$47,0))))</x:f>
      </x:c>
      <x:c r="J322" s="17" t="str">
        <x:f>IF(B322="","",IF(COUNTIFS('Item setup'!$A$8:$A$47,B322)&lt;&gt;1,"n.a.",INDEX('Item setup'!$I$8:$I$47,MATCH(B322,'Item setup'!$A$8:$A$47,0))))</x:f>
      </x:c>
      <x:c r="K322" s="17" t="str">
        <x:f>IF(OR(A322="",B322="",NOT(ISNUMBER(F322))),"",IF(ISNUMBER(J322),F322*J322,"n.a."))</x:f>
      </x:c>
      <x:c r="L322" s="15" t="str">
        <x:f>IF(OR(B322="",NOT(ISNUMBER(E322))),"",IF(OR(D322="Routine",D322="QC",D322="Repeat"),IF(COUNTIFS('Item setup'!$A$8:$A$47,B322)&lt;&gt;1,"n.a.",IF(IF(D322="Routine",COUNTIFS('Item setup'!$A$8:$A$47,B322,'Item setup'!$J$8:$J$47,"&lt;&gt;"),IF(D322="QC",COUNTIFS('Item setup'!$A$8:$A$47,B322,'Item setup'!$K$8:$K$47,"&lt;&gt;"),COUNTIFS('Item setup'!$A$8:$A$47,B322,'Item setup'!$L$8:$L$47,"&lt;&gt;")))=0,"n.a.",E322*IF(D322="Routine",INDEX('Item setup'!$J$8:$J$47,MATCH(B322,'Item setup'!$A$8:$A$47,0)),IF(D322="QC",INDEX('Item setup'!$K$8:$K$47,MATCH(B322,'Item setup'!$A$8:$A$47,0)),INDEX('Item setup'!$L$8:$L$47,MATCH(B322,'Item setup'!$A$8:$A$47,0)))))),""))</x:f>
      </x:c>
      <x:c r="M322" s="15" t="str">
        <x:f>IF(AND(ISNUMBER(F322),ISNUMBER(L322)),F322-L322,"")</x:f>
      </x:c>
      <x:c r="N322" s="15" t="str">
        <x:f>IF(COUNTA(A322:G322)=0,"",IF(OR(A322="",B322="",C322="",D322="",NOT(ISNUMBER(F322))),"Complete entry",IF(OR(NOT(ISNUMBER(A322)),NOT(ISNUMBER(F322)),F322&lt;0),"Invalid date/quantity",IF(COUNTIFS('Item setup'!$A$8:$A$47,B322)&lt;&gt;1,"Check item ID",IF(COUNTIFS('Lot register'!$A$8:$A$107,B322,'Lot register'!$B$8:$B$107,C322)&lt;&gt;1,"Check lot ID",IF(OR(D322="Routine",D322="QC",D322="Repeat"),IF(OR(NOT(ISNUMBER(E322)),E322&lt;0),"Enter work count",IF(NOT(ISNUMBER(J322)),"Enter pack details","Recorded")),IF(NOT(ISNUMBER(J322)),"Enter pack details","Recorded")))))))</x:f>
      </x:c>
      <x:c r="O322" s="15" t="str">
        <x:f>IF(B322="","",IF(COUNTIFS('Item setup'!$A$8:$A$47,B322)&lt;&gt;1,"n.a.",INDEX('Item setup'!$F$8:$F$47,MATCH(B322,'Item setup'!$A$8:$A$47,0))))</x:f>
      </x:c>
    </x:row>
    <x:row r="323" ht="24" customHeight="1">
      <x:c r="A323" s="7"/>
      <x:c r="B323" s="5"/>
      <x:c r="C323" s="5"/>
      <x:c r="D323" s="5"/>
      <x:c r="E323" s="16"/>
      <x:c r="F323" s="16"/>
      <x:c r="G323" s="5"/>
      <x:c r="H323" s="15" t="str">
        <x:f>IF(B323="","",IF(COUNTIFS('Item setup'!$A$8:$A$47,B323)&lt;&gt;1,"n.a.",INDEX('Item setup'!$B$8:$B$47,MATCH(B323,'Item setup'!$A$8:$A$47,0))))</x:f>
      </x:c>
      <x:c r="I323" s="15" t="str">
        <x:f>IF(B323="","",IF(COUNTIFS('Item setup'!$A$8:$A$47,B323)&lt;&gt;1,"n.a.",INDEX('Item setup'!$E$8:$E$47,MATCH(B323,'Item setup'!$A$8:$A$47,0))))</x:f>
      </x:c>
      <x:c r="J323" s="17" t="str">
        <x:f>IF(B323="","",IF(COUNTIFS('Item setup'!$A$8:$A$47,B323)&lt;&gt;1,"n.a.",INDEX('Item setup'!$I$8:$I$47,MATCH(B323,'Item setup'!$A$8:$A$47,0))))</x:f>
      </x:c>
      <x:c r="K323" s="17" t="str">
        <x:f>IF(OR(A323="",B323="",NOT(ISNUMBER(F323))),"",IF(ISNUMBER(J323),F323*J323,"n.a."))</x:f>
      </x:c>
      <x:c r="L323" s="15" t="str">
        <x:f>IF(OR(B323="",NOT(ISNUMBER(E323))),"",IF(OR(D323="Routine",D323="QC",D323="Repeat"),IF(COUNTIFS('Item setup'!$A$8:$A$47,B323)&lt;&gt;1,"n.a.",IF(IF(D323="Routine",COUNTIFS('Item setup'!$A$8:$A$47,B323,'Item setup'!$J$8:$J$47,"&lt;&gt;"),IF(D323="QC",COUNTIFS('Item setup'!$A$8:$A$47,B323,'Item setup'!$K$8:$K$47,"&lt;&gt;"),COUNTIFS('Item setup'!$A$8:$A$47,B323,'Item setup'!$L$8:$L$47,"&lt;&gt;")))=0,"n.a.",E323*IF(D323="Routine",INDEX('Item setup'!$J$8:$J$47,MATCH(B323,'Item setup'!$A$8:$A$47,0)),IF(D323="QC",INDEX('Item setup'!$K$8:$K$47,MATCH(B323,'Item setup'!$A$8:$A$47,0)),INDEX('Item setup'!$L$8:$L$47,MATCH(B323,'Item setup'!$A$8:$A$47,0)))))),""))</x:f>
      </x:c>
      <x:c r="M323" s="15" t="str">
        <x:f>IF(AND(ISNUMBER(F323),ISNUMBER(L323)),F323-L323,"")</x:f>
      </x:c>
      <x:c r="N323" s="15" t="str">
        <x:f>IF(COUNTA(A323:G323)=0,"",IF(OR(A323="",B323="",C323="",D323="",NOT(ISNUMBER(F323))),"Complete entry",IF(OR(NOT(ISNUMBER(A323)),NOT(ISNUMBER(F323)),F323&lt;0),"Invalid date/quantity",IF(COUNTIFS('Item setup'!$A$8:$A$47,B323)&lt;&gt;1,"Check item ID",IF(COUNTIFS('Lot register'!$A$8:$A$107,B323,'Lot register'!$B$8:$B$107,C323)&lt;&gt;1,"Check lot ID",IF(OR(D323="Routine",D323="QC",D323="Repeat"),IF(OR(NOT(ISNUMBER(E323)),E323&lt;0),"Enter work count",IF(NOT(ISNUMBER(J323)),"Enter pack details","Recorded")),IF(NOT(ISNUMBER(J323)),"Enter pack details","Recorded")))))))</x:f>
      </x:c>
      <x:c r="O323" s="15" t="str">
        <x:f>IF(B323="","",IF(COUNTIFS('Item setup'!$A$8:$A$47,B323)&lt;&gt;1,"n.a.",INDEX('Item setup'!$F$8:$F$47,MATCH(B323,'Item setup'!$A$8:$A$47,0))))</x:f>
      </x:c>
    </x:row>
    <x:row r="324" ht="24" customHeight="1">
      <x:c r="A324" s="7"/>
      <x:c r="B324" s="5"/>
      <x:c r="C324" s="5"/>
      <x:c r="D324" s="5"/>
      <x:c r="E324" s="16"/>
      <x:c r="F324" s="16"/>
      <x:c r="G324" s="5"/>
      <x:c r="H324" s="15" t="str">
        <x:f>IF(B324="","",IF(COUNTIFS('Item setup'!$A$8:$A$47,B324)&lt;&gt;1,"n.a.",INDEX('Item setup'!$B$8:$B$47,MATCH(B324,'Item setup'!$A$8:$A$47,0))))</x:f>
      </x:c>
      <x:c r="I324" s="15" t="str">
        <x:f>IF(B324="","",IF(COUNTIFS('Item setup'!$A$8:$A$47,B324)&lt;&gt;1,"n.a.",INDEX('Item setup'!$E$8:$E$47,MATCH(B324,'Item setup'!$A$8:$A$47,0))))</x:f>
      </x:c>
      <x:c r="J324" s="17" t="str">
        <x:f>IF(B324="","",IF(COUNTIFS('Item setup'!$A$8:$A$47,B324)&lt;&gt;1,"n.a.",INDEX('Item setup'!$I$8:$I$47,MATCH(B324,'Item setup'!$A$8:$A$47,0))))</x:f>
      </x:c>
      <x:c r="K324" s="17" t="str">
        <x:f>IF(OR(A324="",B324="",NOT(ISNUMBER(F324))),"",IF(ISNUMBER(J324),F324*J324,"n.a."))</x:f>
      </x:c>
      <x:c r="L324" s="15" t="str">
        <x:f>IF(OR(B324="",NOT(ISNUMBER(E324))),"",IF(OR(D324="Routine",D324="QC",D324="Repeat"),IF(COUNTIFS('Item setup'!$A$8:$A$47,B324)&lt;&gt;1,"n.a.",IF(IF(D324="Routine",COUNTIFS('Item setup'!$A$8:$A$47,B324,'Item setup'!$J$8:$J$47,"&lt;&gt;"),IF(D324="QC",COUNTIFS('Item setup'!$A$8:$A$47,B324,'Item setup'!$K$8:$K$47,"&lt;&gt;"),COUNTIFS('Item setup'!$A$8:$A$47,B324,'Item setup'!$L$8:$L$47,"&lt;&gt;")))=0,"n.a.",E324*IF(D324="Routine",INDEX('Item setup'!$J$8:$J$47,MATCH(B324,'Item setup'!$A$8:$A$47,0)),IF(D324="QC",INDEX('Item setup'!$K$8:$K$47,MATCH(B324,'Item setup'!$A$8:$A$47,0)),INDEX('Item setup'!$L$8:$L$47,MATCH(B324,'Item setup'!$A$8:$A$47,0)))))),""))</x:f>
      </x:c>
      <x:c r="M324" s="15" t="str">
        <x:f>IF(AND(ISNUMBER(F324),ISNUMBER(L324)),F324-L324,"")</x:f>
      </x:c>
      <x:c r="N324" s="15" t="str">
        <x:f>IF(COUNTA(A324:G324)=0,"",IF(OR(A324="",B324="",C324="",D324="",NOT(ISNUMBER(F324))),"Complete entry",IF(OR(NOT(ISNUMBER(A324)),NOT(ISNUMBER(F324)),F324&lt;0),"Invalid date/quantity",IF(COUNTIFS('Item setup'!$A$8:$A$47,B324)&lt;&gt;1,"Check item ID",IF(COUNTIFS('Lot register'!$A$8:$A$107,B324,'Lot register'!$B$8:$B$107,C324)&lt;&gt;1,"Check lot ID",IF(OR(D324="Routine",D324="QC",D324="Repeat"),IF(OR(NOT(ISNUMBER(E324)),E324&lt;0),"Enter work count",IF(NOT(ISNUMBER(J324)),"Enter pack details","Recorded")),IF(NOT(ISNUMBER(J324)),"Enter pack details","Recorded")))))))</x:f>
      </x:c>
      <x:c r="O324" s="15" t="str">
        <x:f>IF(B324="","",IF(COUNTIFS('Item setup'!$A$8:$A$47,B324)&lt;&gt;1,"n.a.",INDEX('Item setup'!$F$8:$F$47,MATCH(B324,'Item setup'!$A$8:$A$47,0))))</x:f>
      </x:c>
    </x:row>
    <x:row r="325" ht="24" customHeight="1">
      <x:c r="A325" s="7"/>
      <x:c r="B325" s="5"/>
      <x:c r="C325" s="5"/>
      <x:c r="D325" s="5"/>
      <x:c r="E325" s="16"/>
      <x:c r="F325" s="16"/>
      <x:c r="G325" s="5"/>
      <x:c r="H325" s="15" t="str">
        <x:f>IF(B325="","",IF(COUNTIFS('Item setup'!$A$8:$A$47,B325)&lt;&gt;1,"n.a.",INDEX('Item setup'!$B$8:$B$47,MATCH(B325,'Item setup'!$A$8:$A$47,0))))</x:f>
      </x:c>
      <x:c r="I325" s="15" t="str">
        <x:f>IF(B325="","",IF(COUNTIFS('Item setup'!$A$8:$A$47,B325)&lt;&gt;1,"n.a.",INDEX('Item setup'!$E$8:$E$47,MATCH(B325,'Item setup'!$A$8:$A$47,0))))</x:f>
      </x:c>
      <x:c r="J325" s="17" t="str">
        <x:f>IF(B325="","",IF(COUNTIFS('Item setup'!$A$8:$A$47,B325)&lt;&gt;1,"n.a.",INDEX('Item setup'!$I$8:$I$47,MATCH(B325,'Item setup'!$A$8:$A$47,0))))</x:f>
      </x:c>
      <x:c r="K325" s="17" t="str">
        <x:f>IF(OR(A325="",B325="",NOT(ISNUMBER(F325))),"",IF(ISNUMBER(J325),F325*J325,"n.a."))</x:f>
      </x:c>
      <x:c r="L325" s="15" t="str">
        <x:f>IF(OR(B325="",NOT(ISNUMBER(E325))),"",IF(OR(D325="Routine",D325="QC",D325="Repeat"),IF(COUNTIFS('Item setup'!$A$8:$A$47,B325)&lt;&gt;1,"n.a.",IF(IF(D325="Routine",COUNTIFS('Item setup'!$A$8:$A$47,B325,'Item setup'!$J$8:$J$47,"&lt;&gt;"),IF(D325="QC",COUNTIFS('Item setup'!$A$8:$A$47,B325,'Item setup'!$K$8:$K$47,"&lt;&gt;"),COUNTIFS('Item setup'!$A$8:$A$47,B325,'Item setup'!$L$8:$L$47,"&lt;&gt;")))=0,"n.a.",E325*IF(D325="Routine",INDEX('Item setup'!$J$8:$J$47,MATCH(B325,'Item setup'!$A$8:$A$47,0)),IF(D325="QC",INDEX('Item setup'!$K$8:$K$47,MATCH(B325,'Item setup'!$A$8:$A$47,0)),INDEX('Item setup'!$L$8:$L$47,MATCH(B325,'Item setup'!$A$8:$A$47,0)))))),""))</x:f>
      </x:c>
      <x:c r="M325" s="15" t="str">
        <x:f>IF(AND(ISNUMBER(F325),ISNUMBER(L325)),F325-L325,"")</x:f>
      </x:c>
      <x:c r="N325" s="15" t="str">
        <x:f>IF(COUNTA(A325:G325)=0,"",IF(OR(A325="",B325="",C325="",D325="",NOT(ISNUMBER(F325))),"Complete entry",IF(OR(NOT(ISNUMBER(A325)),NOT(ISNUMBER(F325)),F325&lt;0),"Invalid date/quantity",IF(COUNTIFS('Item setup'!$A$8:$A$47,B325)&lt;&gt;1,"Check item ID",IF(COUNTIFS('Lot register'!$A$8:$A$107,B325,'Lot register'!$B$8:$B$107,C325)&lt;&gt;1,"Check lot ID",IF(OR(D325="Routine",D325="QC",D325="Repeat"),IF(OR(NOT(ISNUMBER(E325)),E325&lt;0),"Enter work count",IF(NOT(ISNUMBER(J325)),"Enter pack details","Recorded")),IF(NOT(ISNUMBER(J325)),"Enter pack details","Recorded")))))))</x:f>
      </x:c>
      <x:c r="O325" s="15" t="str">
        <x:f>IF(B325="","",IF(COUNTIFS('Item setup'!$A$8:$A$47,B325)&lt;&gt;1,"n.a.",INDEX('Item setup'!$F$8:$F$47,MATCH(B325,'Item setup'!$A$8:$A$47,0))))</x:f>
      </x:c>
    </x:row>
    <x:row r="326" ht="24" customHeight="1">
      <x:c r="A326" s="7"/>
      <x:c r="B326" s="5"/>
      <x:c r="C326" s="5"/>
      <x:c r="D326" s="5"/>
      <x:c r="E326" s="16"/>
      <x:c r="F326" s="16"/>
      <x:c r="G326" s="5"/>
      <x:c r="H326" s="15" t="str">
        <x:f>IF(B326="","",IF(COUNTIFS('Item setup'!$A$8:$A$47,B326)&lt;&gt;1,"n.a.",INDEX('Item setup'!$B$8:$B$47,MATCH(B326,'Item setup'!$A$8:$A$47,0))))</x:f>
      </x:c>
      <x:c r="I326" s="15" t="str">
        <x:f>IF(B326="","",IF(COUNTIFS('Item setup'!$A$8:$A$47,B326)&lt;&gt;1,"n.a.",INDEX('Item setup'!$E$8:$E$47,MATCH(B326,'Item setup'!$A$8:$A$47,0))))</x:f>
      </x:c>
      <x:c r="J326" s="17" t="str">
        <x:f>IF(B326="","",IF(COUNTIFS('Item setup'!$A$8:$A$47,B326)&lt;&gt;1,"n.a.",INDEX('Item setup'!$I$8:$I$47,MATCH(B326,'Item setup'!$A$8:$A$47,0))))</x:f>
      </x:c>
      <x:c r="K326" s="17" t="str">
        <x:f>IF(OR(A326="",B326="",NOT(ISNUMBER(F326))),"",IF(ISNUMBER(J326),F326*J326,"n.a."))</x:f>
      </x:c>
      <x:c r="L326" s="15" t="str">
        <x:f>IF(OR(B326="",NOT(ISNUMBER(E326))),"",IF(OR(D326="Routine",D326="QC",D326="Repeat"),IF(COUNTIFS('Item setup'!$A$8:$A$47,B326)&lt;&gt;1,"n.a.",IF(IF(D326="Routine",COUNTIFS('Item setup'!$A$8:$A$47,B326,'Item setup'!$J$8:$J$47,"&lt;&gt;"),IF(D326="QC",COUNTIFS('Item setup'!$A$8:$A$47,B326,'Item setup'!$K$8:$K$47,"&lt;&gt;"),COUNTIFS('Item setup'!$A$8:$A$47,B326,'Item setup'!$L$8:$L$47,"&lt;&gt;")))=0,"n.a.",E326*IF(D326="Routine",INDEX('Item setup'!$J$8:$J$47,MATCH(B326,'Item setup'!$A$8:$A$47,0)),IF(D326="QC",INDEX('Item setup'!$K$8:$K$47,MATCH(B326,'Item setup'!$A$8:$A$47,0)),INDEX('Item setup'!$L$8:$L$47,MATCH(B326,'Item setup'!$A$8:$A$47,0)))))),""))</x:f>
      </x:c>
      <x:c r="M326" s="15" t="str">
        <x:f>IF(AND(ISNUMBER(F326),ISNUMBER(L326)),F326-L326,"")</x:f>
      </x:c>
      <x:c r="N326" s="15" t="str">
        <x:f>IF(COUNTA(A326:G326)=0,"",IF(OR(A326="",B326="",C326="",D326="",NOT(ISNUMBER(F326))),"Complete entry",IF(OR(NOT(ISNUMBER(A326)),NOT(ISNUMBER(F326)),F326&lt;0),"Invalid date/quantity",IF(COUNTIFS('Item setup'!$A$8:$A$47,B326)&lt;&gt;1,"Check item ID",IF(COUNTIFS('Lot register'!$A$8:$A$107,B326,'Lot register'!$B$8:$B$107,C326)&lt;&gt;1,"Check lot ID",IF(OR(D326="Routine",D326="QC",D326="Repeat"),IF(OR(NOT(ISNUMBER(E326)),E326&lt;0),"Enter work count",IF(NOT(ISNUMBER(J326)),"Enter pack details","Recorded")),IF(NOT(ISNUMBER(J326)),"Enter pack details","Recorded")))))))</x:f>
      </x:c>
      <x:c r="O326" s="15" t="str">
        <x:f>IF(B326="","",IF(COUNTIFS('Item setup'!$A$8:$A$47,B326)&lt;&gt;1,"n.a.",INDEX('Item setup'!$F$8:$F$47,MATCH(B326,'Item setup'!$A$8:$A$47,0))))</x:f>
      </x:c>
    </x:row>
    <x:row r="327" ht="24" customHeight="1">
      <x:c r="A327" s="7"/>
      <x:c r="B327" s="5"/>
      <x:c r="C327" s="5"/>
      <x:c r="D327" s="5"/>
      <x:c r="E327" s="16"/>
      <x:c r="F327" s="16"/>
      <x:c r="G327" s="5"/>
      <x:c r="H327" s="15" t="str">
        <x:f>IF(B327="","",IF(COUNTIFS('Item setup'!$A$8:$A$47,B327)&lt;&gt;1,"n.a.",INDEX('Item setup'!$B$8:$B$47,MATCH(B327,'Item setup'!$A$8:$A$47,0))))</x:f>
      </x:c>
      <x:c r="I327" s="15" t="str">
        <x:f>IF(B327="","",IF(COUNTIFS('Item setup'!$A$8:$A$47,B327)&lt;&gt;1,"n.a.",INDEX('Item setup'!$E$8:$E$47,MATCH(B327,'Item setup'!$A$8:$A$47,0))))</x:f>
      </x:c>
      <x:c r="J327" s="17" t="str">
        <x:f>IF(B327="","",IF(COUNTIFS('Item setup'!$A$8:$A$47,B327)&lt;&gt;1,"n.a.",INDEX('Item setup'!$I$8:$I$47,MATCH(B327,'Item setup'!$A$8:$A$47,0))))</x:f>
      </x:c>
      <x:c r="K327" s="17" t="str">
        <x:f>IF(OR(A327="",B327="",NOT(ISNUMBER(F327))),"",IF(ISNUMBER(J327),F327*J327,"n.a."))</x:f>
      </x:c>
      <x:c r="L327" s="15" t="str">
        <x:f>IF(OR(B327="",NOT(ISNUMBER(E327))),"",IF(OR(D327="Routine",D327="QC",D327="Repeat"),IF(COUNTIFS('Item setup'!$A$8:$A$47,B327)&lt;&gt;1,"n.a.",IF(IF(D327="Routine",COUNTIFS('Item setup'!$A$8:$A$47,B327,'Item setup'!$J$8:$J$47,"&lt;&gt;"),IF(D327="QC",COUNTIFS('Item setup'!$A$8:$A$47,B327,'Item setup'!$K$8:$K$47,"&lt;&gt;"),COUNTIFS('Item setup'!$A$8:$A$47,B327,'Item setup'!$L$8:$L$47,"&lt;&gt;")))=0,"n.a.",E327*IF(D327="Routine",INDEX('Item setup'!$J$8:$J$47,MATCH(B327,'Item setup'!$A$8:$A$47,0)),IF(D327="QC",INDEX('Item setup'!$K$8:$K$47,MATCH(B327,'Item setup'!$A$8:$A$47,0)),INDEX('Item setup'!$L$8:$L$47,MATCH(B327,'Item setup'!$A$8:$A$47,0)))))),""))</x:f>
      </x:c>
      <x:c r="M327" s="15" t="str">
        <x:f>IF(AND(ISNUMBER(F327),ISNUMBER(L327)),F327-L327,"")</x:f>
      </x:c>
      <x:c r="N327" s="15" t="str">
        <x:f>IF(COUNTA(A327:G327)=0,"",IF(OR(A327="",B327="",C327="",D327="",NOT(ISNUMBER(F327))),"Complete entry",IF(OR(NOT(ISNUMBER(A327)),NOT(ISNUMBER(F327)),F327&lt;0),"Invalid date/quantity",IF(COUNTIFS('Item setup'!$A$8:$A$47,B327)&lt;&gt;1,"Check item ID",IF(COUNTIFS('Lot register'!$A$8:$A$107,B327,'Lot register'!$B$8:$B$107,C327)&lt;&gt;1,"Check lot ID",IF(OR(D327="Routine",D327="QC",D327="Repeat"),IF(OR(NOT(ISNUMBER(E327)),E327&lt;0),"Enter work count",IF(NOT(ISNUMBER(J327)),"Enter pack details","Recorded")),IF(NOT(ISNUMBER(J327)),"Enter pack details","Recorded")))))))</x:f>
      </x:c>
      <x:c r="O327" s="15" t="str">
        <x:f>IF(B327="","",IF(COUNTIFS('Item setup'!$A$8:$A$47,B327)&lt;&gt;1,"n.a.",INDEX('Item setup'!$F$8:$F$47,MATCH(B327,'Item setup'!$A$8:$A$47,0))))</x:f>
      </x:c>
    </x:row>
    <x:row r="328" ht="24" customHeight="1">
      <x:c r="A328" s="7"/>
      <x:c r="B328" s="5"/>
      <x:c r="C328" s="5"/>
      <x:c r="D328" s="5"/>
      <x:c r="E328" s="16"/>
      <x:c r="F328" s="16"/>
      <x:c r="G328" s="5"/>
      <x:c r="H328" s="15" t="str">
        <x:f>IF(B328="","",IF(COUNTIFS('Item setup'!$A$8:$A$47,B328)&lt;&gt;1,"n.a.",INDEX('Item setup'!$B$8:$B$47,MATCH(B328,'Item setup'!$A$8:$A$47,0))))</x:f>
      </x:c>
      <x:c r="I328" s="15" t="str">
        <x:f>IF(B328="","",IF(COUNTIFS('Item setup'!$A$8:$A$47,B328)&lt;&gt;1,"n.a.",INDEX('Item setup'!$E$8:$E$47,MATCH(B328,'Item setup'!$A$8:$A$47,0))))</x:f>
      </x:c>
      <x:c r="J328" s="17" t="str">
        <x:f>IF(B328="","",IF(COUNTIFS('Item setup'!$A$8:$A$47,B328)&lt;&gt;1,"n.a.",INDEX('Item setup'!$I$8:$I$47,MATCH(B328,'Item setup'!$A$8:$A$47,0))))</x:f>
      </x:c>
      <x:c r="K328" s="17" t="str">
        <x:f>IF(OR(A328="",B328="",NOT(ISNUMBER(F328))),"",IF(ISNUMBER(J328),F328*J328,"n.a."))</x:f>
      </x:c>
      <x:c r="L328" s="15" t="str">
        <x:f>IF(OR(B328="",NOT(ISNUMBER(E328))),"",IF(OR(D328="Routine",D328="QC",D328="Repeat"),IF(COUNTIFS('Item setup'!$A$8:$A$47,B328)&lt;&gt;1,"n.a.",IF(IF(D328="Routine",COUNTIFS('Item setup'!$A$8:$A$47,B328,'Item setup'!$J$8:$J$47,"&lt;&gt;"),IF(D328="QC",COUNTIFS('Item setup'!$A$8:$A$47,B328,'Item setup'!$K$8:$K$47,"&lt;&gt;"),COUNTIFS('Item setup'!$A$8:$A$47,B328,'Item setup'!$L$8:$L$47,"&lt;&gt;")))=0,"n.a.",E328*IF(D328="Routine",INDEX('Item setup'!$J$8:$J$47,MATCH(B328,'Item setup'!$A$8:$A$47,0)),IF(D328="QC",INDEX('Item setup'!$K$8:$K$47,MATCH(B328,'Item setup'!$A$8:$A$47,0)),INDEX('Item setup'!$L$8:$L$47,MATCH(B328,'Item setup'!$A$8:$A$47,0)))))),""))</x:f>
      </x:c>
      <x:c r="M328" s="15" t="str">
        <x:f>IF(AND(ISNUMBER(F328),ISNUMBER(L328)),F328-L328,"")</x:f>
      </x:c>
      <x:c r="N328" s="15" t="str">
        <x:f>IF(COUNTA(A328:G328)=0,"",IF(OR(A328="",B328="",C328="",D328="",NOT(ISNUMBER(F328))),"Complete entry",IF(OR(NOT(ISNUMBER(A328)),NOT(ISNUMBER(F328)),F328&lt;0),"Invalid date/quantity",IF(COUNTIFS('Item setup'!$A$8:$A$47,B328)&lt;&gt;1,"Check item ID",IF(COUNTIFS('Lot register'!$A$8:$A$107,B328,'Lot register'!$B$8:$B$107,C328)&lt;&gt;1,"Check lot ID",IF(OR(D328="Routine",D328="QC",D328="Repeat"),IF(OR(NOT(ISNUMBER(E328)),E328&lt;0),"Enter work count",IF(NOT(ISNUMBER(J328)),"Enter pack details","Recorded")),IF(NOT(ISNUMBER(J328)),"Enter pack details","Recorded")))))))</x:f>
      </x:c>
      <x:c r="O328" s="15" t="str">
        <x:f>IF(B328="","",IF(COUNTIFS('Item setup'!$A$8:$A$47,B328)&lt;&gt;1,"n.a.",INDEX('Item setup'!$F$8:$F$47,MATCH(B328,'Item setup'!$A$8:$A$47,0))))</x:f>
      </x:c>
    </x:row>
    <x:row r="329" ht="24" customHeight="1">
      <x:c r="A329" s="7"/>
      <x:c r="B329" s="5"/>
      <x:c r="C329" s="5"/>
      <x:c r="D329" s="5"/>
      <x:c r="E329" s="16"/>
      <x:c r="F329" s="16"/>
      <x:c r="G329" s="5"/>
      <x:c r="H329" s="15" t="str">
        <x:f>IF(B329="","",IF(COUNTIFS('Item setup'!$A$8:$A$47,B329)&lt;&gt;1,"n.a.",INDEX('Item setup'!$B$8:$B$47,MATCH(B329,'Item setup'!$A$8:$A$47,0))))</x:f>
      </x:c>
      <x:c r="I329" s="15" t="str">
        <x:f>IF(B329="","",IF(COUNTIFS('Item setup'!$A$8:$A$47,B329)&lt;&gt;1,"n.a.",INDEX('Item setup'!$E$8:$E$47,MATCH(B329,'Item setup'!$A$8:$A$47,0))))</x:f>
      </x:c>
      <x:c r="J329" s="17" t="str">
        <x:f>IF(B329="","",IF(COUNTIFS('Item setup'!$A$8:$A$47,B329)&lt;&gt;1,"n.a.",INDEX('Item setup'!$I$8:$I$47,MATCH(B329,'Item setup'!$A$8:$A$47,0))))</x:f>
      </x:c>
      <x:c r="K329" s="17" t="str">
        <x:f>IF(OR(A329="",B329="",NOT(ISNUMBER(F329))),"",IF(ISNUMBER(J329),F329*J329,"n.a."))</x:f>
      </x:c>
      <x:c r="L329" s="15" t="str">
        <x:f>IF(OR(B329="",NOT(ISNUMBER(E329))),"",IF(OR(D329="Routine",D329="QC",D329="Repeat"),IF(COUNTIFS('Item setup'!$A$8:$A$47,B329)&lt;&gt;1,"n.a.",IF(IF(D329="Routine",COUNTIFS('Item setup'!$A$8:$A$47,B329,'Item setup'!$J$8:$J$47,"&lt;&gt;"),IF(D329="QC",COUNTIFS('Item setup'!$A$8:$A$47,B329,'Item setup'!$K$8:$K$47,"&lt;&gt;"),COUNTIFS('Item setup'!$A$8:$A$47,B329,'Item setup'!$L$8:$L$47,"&lt;&gt;")))=0,"n.a.",E329*IF(D329="Routine",INDEX('Item setup'!$J$8:$J$47,MATCH(B329,'Item setup'!$A$8:$A$47,0)),IF(D329="QC",INDEX('Item setup'!$K$8:$K$47,MATCH(B329,'Item setup'!$A$8:$A$47,0)),INDEX('Item setup'!$L$8:$L$47,MATCH(B329,'Item setup'!$A$8:$A$47,0)))))),""))</x:f>
      </x:c>
      <x:c r="M329" s="15" t="str">
        <x:f>IF(AND(ISNUMBER(F329),ISNUMBER(L329)),F329-L329,"")</x:f>
      </x:c>
      <x:c r="N329" s="15" t="str">
        <x:f>IF(COUNTA(A329:G329)=0,"",IF(OR(A329="",B329="",C329="",D329="",NOT(ISNUMBER(F329))),"Complete entry",IF(OR(NOT(ISNUMBER(A329)),NOT(ISNUMBER(F329)),F329&lt;0),"Invalid date/quantity",IF(COUNTIFS('Item setup'!$A$8:$A$47,B329)&lt;&gt;1,"Check item ID",IF(COUNTIFS('Lot register'!$A$8:$A$107,B329,'Lot register'!$B$8:$B$107,C329)&lt;&gt;1,"Check lot ID",IF(OR(D329="Routine",D329="QC",D329="Repeat"),IF(OR(NOT(ISNUMBER(E329)),E329&lt;0),"Enter work count",IF(NOT(ISNUMBER(J329)),"Enter pack details","Recorded")),IF(NOT(ISNUMBER(J329)),"Enter pack details","Recorded")))))))</x:f>
      </x:c>
      <x:c r="O329" s="15" t="str">
        <x:f>IF(B329="","",IF(COUNTIFS('Item setup'!$A$8:$A$47,B329)&lt;&gt;1,"n.a.",INDEX('Item setup'!$F$8:$F$47,MATCH(B329,'Item setup'!$A$8:$A$47,0))))</x:f>
      </x:c>
    </x:row>
    <x:row r="330" ht="24" customHeight="1">
      <x:c r="A330" s="7"/>
      <x:c r="B330" s="5"/>
      <x:c r="C330" s="5"/>
      <x:c r="D330" s="5"/>
      <x:c r="E330" s="16"/>
      <x:c r="F330" s="16"/>
      <x:c r="G330" s="5"/>
      <x:c r="H330" s="15" t="str">
        <x:f>IF(B330="","",IF(COUNTIFS('Item setup'!$A$8:$A$47,B330)&lt;&gt;1,"n.a.",INDEX('Item setup'!$B$8:$B$47,MATCH(B330,'Item setup'!$A$8:$A$47,0))))</x:f>
      </x:c>
      <x:c r="I330" s="15" t="str">
        <x:f>IF(B330="","",IF(COUNTIFS('Item setup'!$A$8:$A$47,B330)&lt;&gt;1,"n.a.",INDEX('Item setup'!$E$8:$E$47,MATCH(B330,'Item setup'!$A$8:$A$47,0))))</x:f>
      </x:c>
      <x:c r="J330" s="17" t="str">
        <x:f>IF(B330="","",IF(COUNTIFS('Item setup'!$A$8:$A$47,B330)&lt;&gt;1,"n.a.",INDEX('Item setup'!$I$8:$I$47,MATCH(B330,'Item setup'!$A$8:$A$47,0))))</x:f>
      </x:c>
      <x:c r="K330" s="17" t="str">
        <x:f>IF(OR(A330="",B330="",NOT(ISNUMBER(F330))),"",IF(ISNUMBER(J330),F330*J330,"n.a."))</x:f>
      </x:c>
      <x:c r="L330" s="15" t="str">
        <x:f>IF(OR(B330="",NOT(ISNUMBER(E330))),"",IF(OR(D330="Routine",D330="QC",D330="Repeat"),IF(COUNTIFS('Item setup'!$A$8:$A$47,B330)&lt;&gt;1,"n.a.",IF(IF(D330="Routine",COUNTIFS('Item setup'!$A$8:$A$47,B330,'Item setup'!$J$8:$J$47,"&lt;&gt;"),IF(D330="QC",COUNTIFS('Item setup'!$A$8:$A$47,B330,'Item setup'!$K$8:$K$47,"&lt;&gt;"),COUNTIFS('Item setup'!$A$8:$A$47,B330,'Item setup'!$L$8:$L$47,"&lt;&gt;")))=0,"n.a.",E330*IF(D330="Routine",INDEX('Item setup'!$J$8:$J$47,MATCH(B330,'Item setup'!$A$8:$A$47,0)),IF(D330="QC",INDEX('Item setup'!$K$8:$K$47,MATCH(B330,'Item setup'!$A$8:$A$47,0)),INDEX('Item setup'!$L$8:$L$47,MATCH(B330,'Item setup'!$A$8:$A$47,0)))))),""))</x:f>
      </x:c>
      <x:c r="M330" s="15" t="str">
        <x:f>IF(AND(ISNUMBER(F330),ISNUMBER(L330)),F330-L330,"")</x:f>
      </x:c>
      <x:c r="N330" s="15" t="str">
        <x:f>IF(COUNTA(A330:G330)=0,"",IF(OR(A330="",B330="",C330="",D330="",NOT(ISNUMBER(F330))),"Complete entry",IF(OR(NOT(ISNUMBER(A330)),NOT(ISNUMBER(F330)),F330&lt;0),"Invalid date/quantity",IF(COUNTIFS('Item setup'!$A$8:$A$47,B330)&lt;&gt;1,"Check item ID",IF(COUNTIFS('Lot register'!$A$8:$A$107,B330,'Lot register'!$B$8:$B$107,C330)&lt;&gt;1,"Check lot ID",IF(OR(D330="Routine",D330="QC",D330="Repeat"),IF(OR(NOT(ISNUMBER(E330)),E330&lt;0),"Enter work count",IF(NOT(ISNUMBER(J330)),"Enter pack details","Recorded")),IF(NOT(ISNUMBER(J330)),"Enter pack details","Recorded")))))))</x:f>
      </x:c>
      <x:c r="O330" s="15" t="str">
        <x:f>IF(B330="","",IF(COUNTIFS('Item setup'!$A$8:$A$47,B330)&lt;&gt;1,"n.a.",INDEX('Item setup'!$F$8:$F$47,MATCH(B330,'Item setup'!$A$8:$A$47,0))))</x:f>
      </x:c>
    </x:row>
    <x:row r="331" ht="24" customHeight="1">
      <x:c r="A331" s="7"/>
      <x:c r="B331" s="5"/>
      <x:c r="C331" s="5"/>
      <x:c r="D331" s="5"/>
      <x:c r="E331" s="16"/>
      <x:c r="F331" s="16"/>
      <x:c r="G331" s="5"/>
      <x:c r="H331" s="15" t="str">
        <x:f>IF(B331="","",IF(COUNTIFS('Item setup'!$A$8:$A$47,B331)&lt;&gt;1,"n.a.",INDEX('Item setup'!$B$8:$B$47,MATCH(B331,'Item setup'!$A$8:$A$47,0))))</x:f>
      </x:c>
      <x:c r="I331" s="15" t="str">
        <x:f>IF(B331="","",IF(COUNTIFS('Item setup'!$A$8:$A$47,B331)&lt;&gt;1,"n.a.",INDEX('Item setup'!$E$8:$E$47,MATCH(B331,'Item setup'!$A$8:$A$47,0))))</x:f>
      </x:c>
      <x:c r="J331" s="17" t="str">
        <x:f>IF(B331="","",IF(COUNTIFS('Item setup'!$A$8:$A$47,B331)&lt;&gt;1,"n.a.",INDEX('Item setup'!$I$8:$I$47,MATCH(B331,'Item setup'!$A$8:$A$47,0))))</x:f>
      </x:c>
      <x:c r="K331" s="17" t="str">
        <x:f>IF(OR(A331="",B331="",NOT(ISNUMBER(F331))),"",IF(ISNUMBER(J331),F331*J331,"n.a."))</x:f>
      </x:c>
      <x:c r="L331" s="15" t="str">
        <x:f>IF(OR(B331="",NOT(ISNUMBER(E331))),"",IF(OR(D331="Routine",D331="QC",D331="Repeat"),IF(COUNTIFS('Item setup'!$A$8:$A$47,B331)&lt;&gt;1,"n.a.",IF(IF(D331="Routine",COUNTIFS('Item setup'!$A$8:$A$47,B331,'Item setup'!$J$8:$J$47,"&lt;&gt;"),IF(D331="QC",COUNTIFS('Item setup'!$A$8:$A$47,B331,'Item setup'!$K$8:$K$47,"&lt;&gt;"),COUNTIFS('Item setup'!$A$8:$A$47,B331,'Item setup'!$L$8:$L$47,"&lt;&gt;")))=0,"n.a.",E331*IF(D331="Routine",INDEX('Item setup'!$J$8:$J$47,MATCH(B331,'Item setup'!$A$8:$A$47,0)),IF(D331="QC",INDEX('Item setup'!$K$8:$K$47,MATCH(B331,'Item setup'!$A$8:$A$47,0)),INDEX('Item setup'!$L$8:$L$47,MATCH(B331,'Item setup'!$A$8:$A$47,0)))))),""))</x:f>
      </x:c>
      <x:c r="M331" s="15" t="str">
        <x:f>IF(AND(ISNUMBER(F331),ISNUMBER(L331)),F331-L331,"")</x:f>
      </x:c>
      <x:c r="N331" s="15" t="str">
        <x:f>IF(COUNTA(A331:G331)=0,"",IF(OR(A331="",B331="",C331="",D331="",NOT(ISNUMBER(F331))),"Complete entry",IF(OR(NOT(ISNUMBER(A331)),NOT(ISNUMBER(F331)),F331&lt;0),"Invalid date/quantity",IF(COUNTIFS('Item setup'!$A$8:$A$47,B331)&lt;&gt;1,"Check item ID",IF(COUNTIFS('Lot register'!$A$8:$A$107,B331,'Lot register'!$B$8:$B$107,C331)&lt;&gt;1,"Check lot ID",IF(OR(D331="Routine",D331="QC",D331="Repeat"),IF(OR(NOT(ISNUMBER(E331)),E331&lt;0),"Enter work count",IF(NOT(ISNUMBER(J331)),"Enter pack details","Recorded")),IF(NOT(ISNUMBER(J331)),"Enter pack details","Recorded")))))))</x:f>
      </x:c>
      <x:c r="O331" s="15" t="str">
        <x:f>IF(B331="","",IF(COUNTIFS('Item setup'!$A$8:$A$47,B331)&lt;&gt;1,"n.a.",INDEX('Item setup'!$F$8:$F$47,MATCH(B331,'Item setup'!$A$8:$A$47,0))))</x:f>
      </x:c>
    </x:row>
    <x:row r="332" ht="24" customHeight="1">
      <x:c r="A332" s="7"/>
      <x:c r="B332" s="5"/>
      <x:c r="C332" s="5"/>
      <x:c r="D332" s="5"/>
      <x:c r="E332" s="16"/>
      <x:c r="F332" s="16"/>
      <x:c r="G332" s="5"/>
      <x:c r="H332" s="15" t="str">
        <x:f>IF(B332="","",IF(COUNTIFS('Item setup'!$A$8:$A$47,B332)&lt;&gt;1,"n.a.",INDEX('Item setup'!$B$8:$B$47,MATCH(B332,'Item setup'!$A$8:$A$47,0))))</x:f>
      </x:c>
      <x:c r="I332" s="15" t="str">
        <x:f>IF(B332="","",IF(COUNTIFS('Item setup'!$A$8:$A$47,B332)&lt;&gt;1,"n.a.",INDEX('Item setup'!$E$8:$E$47,MATCH(B332,'Item setup'!$A$8:$A$47,0))))</x:f>
      </x:c>
      <x:c r="J332" s="17" t="str">
        <x:f>IF(B332="","",IF(COUNTIFS('Item setup'!$A$8:$A$47,B332)&lt;&gt;1,"n.a.",INDEX('Item setup'!$I$8:$I$47,MATCH(B332,'Item setup'!$A$8:$A$47,0))))</x:f>
      </x:c>
      <x:c r="K332" s="17" t="str">
        <x:f>IF(OR(A332="",B332="",NOT(ISNUMBER(F332))),"",IF(ISNUMBER(J332),F332*J332,"n.a."))</x:f>
      </x:c>
      <x:c r="L332" s="15" t="str">
        <x:f>IF(OR(B332="",NOT(ISNUMBER(E332))),"",IF(OR(D332="Routine",D332="QC",D332="Repeat"),IF(COUNTIFS('Item setup'!$A$8:$A$47,B332)&lt;&gt;1,"n.a.",IF(IF(D332="Routine",COUNTIFS('Item setup'!$A$8:$A$47,B332,'Item setup'!$J$8:$J$47,"&lt;&gt;"),IF(D332="QC",COUNTIFS('Item setup'!$A$8:$A$47,B332,'Item setup'!$K$8:$K$47,"&lt;&gt;"),COUNTIFS('Item setup'!$A$8:$A$47,B332,'Item setup'!$L$8:$L$47,"&lt;&gt;")))=0,"n.a.",E332*IF(D332="Routine",INDEX('Item setup'!$J$8:$J$47,MATCH(B332,'Item setup'!$A$8:$A$47,0)),IF(D332="QC",INDEX('Item setup'!$K$8:$K$47,MATCH(B332,'Item setup'!$A$8:$A$47,0)),INDEX('Item setup'!$L$8:$L$47,MATCH(B332,'Item setup'!$A$8:$A$47,0)))))),""))</x:f>
      </x:c>
      <x:c r="M332" s="15" t="str">
        <x:f>IF(AND(ISNUMBER(F332),ISNUMBER(L332)),F332-L332,"")</x:f>
      </x:c>
      <x:c r="N332" s="15" t="str">
        <x:f>IF(COUNTA(A332:G332)=0,"",IF(OR(A332="",B332="",C332="",D332="",NOT(ISNUMBER(F332))),"Complete entry",IF(OR(NOT(ISNUMBER(A332)),NOT(ISNUMBER(F332)),F332&lt;0),"Invalid date/quantity",IF(COUNTIFS('Item setup'!$A$8:$A$47,B332)&lt;&gt;1,"Check item ID",IF(COUNTIFS('Lot register'!$A$8:$A$107,B332,'Lot register'!$B$8:$B$107,C332)&lt;&gt;1,"Check lot ID",IF(OR(D332="Routine",D332="QC",D332="Repeat"),IF(OR(NOT(ISNUMBER(E332)),E332&lt;0),"Enter work count",IF(NOT(ISNUMBER(J332)),"Enter pack details","Recorded")),IF(NOT(ISNUMBER(J332)),"Enter pack details","Recorded")))))))</x:f>
      </x:c>
      <x:c r="O332" s="15" t="str">
        <x:f>IF(B332="","",IF(COUNTIFS('Item setup'!$A$8:$A$47,B332)&lt;&gt;1,"n.a.",INDEX('Item setup'!$F$8:$F$47,MATCH(B332,'Item setup'!$A$8:$A$47,0))))</x:f>
      </x:c>
    </x:row>
    <x:row r="333" ht="24" customHeight="1">
      <x:c r="A333" s="7"/>
      <x:c r="B333" s="5"/>
      <x:c r="C333" s="5"/>
      <x:c r="D333" s="5"/>
      <x:c r="E333" s="16"/>
      <x:c r="F333" s="16"/>
      <x:c r="G333" s="5"/>
      <x:c r="H333" s="15" t="str">
        <x:f>IF(B333="","",IF(COUNTIFS('Item setup'!$A$8:$A$47,B333)&lt;&gt;1,"n.a.",INDEX('Item setup'!$B$8:$B$47,MATCH(B333,'Item setup'!$A$8:$A$47,0))))</x:f>
      </x:c>
      <x:c r="I333" s="15" t="str">
        <x:f>IF(B333="","",IF(COUNTIFS('Item setup'!$A$8:$A$47,B333)&lt;&gt;1,"n.a.",INDEX('Item setup'!$E$8:$E$47,MATCH(B333,'Item setup'!$A$8:$A$47,0))))</x:f>
      </x:c>
      <x:c r="J333" s="17" t="str">
        <x:f>IF(B333="","",IF(COUNTIFS('Item setup'!$A$8:$A$47,B333)&lt;&gt;1,"n.a.",INDEX('Item setup'!$I$8:$I$47,MATCH(B333,'Item setup'!$A$8:$A$47,0))))</x:f>
      </x:c>
      <x:c r="K333" s="17" t="str">
        <x:f>IF(OR(A333="",B333="",NOT(ISNUMBER(F333))),"",IF(ISNUMBER(J333),F333*J333,"n.a."))</x:f>
      </x:c>
      <x:c r="L333" s="15" t="str">
        <x:f>IF(OR(B333="",NOT(ISNUMBER(E333))),"",IF(OR(D333="Routine",D333="QC",D333="Repeat"),IF(COUNTIFS('Item setup'!$A$8:$A$47,B333)&lt;&gt;1,"n.a.",IF(IF(D333="Routine",COUNTIFS('Item setup'!$A$8:$A$47,B333,'Item setup'!$J$8:$J$47,"&lt;&gt;"),IF(D333="QC",COUNTIFS('Item setup'!$A$8:$A$47,B333,'Item setup'!$K$8:$K$47,"&lt;&gt;"),COUNTIFS('Item setup'!$A$8:$A$47,B333,'Item setup'!$L$8:$L$47,"&lt;&gt;")))=0,"n.a.",E333*IF(D333="Routine",INDEX('Item setup'!$J$8:$J$47,MATCH(B333,'Item setup'!$A$8:$A$47,0)),IF(D333="QC",INDEX('Item setup'!$K$8:$K$47,MATCH(B333,'Item setup'!$A$8:$A$47,0)),INDEX('Item setup'!$L$8:$L$47,MATCH(B333,'Item setup'!$A$8:$A$47,0)))))),""))</x:f>
      </x:c>
      <x:c r="M333" s="15" t="str">
        <x:f>IF(AND(ISNUMBER(F333),ISNUMBER(L333)),F333-L333,"")</x:f>
      </x:c>
      <x:c r="N333" s="15" t="str">
        <x:f>IF(COUNTA(A333:G333)=0,"",IF(OR(A333="",B333="",C333="",D333="",NOT(ISNUMBER(F333))),"Complete entry",IF(OR(NOT(ISNUMBER(A333)),NOT(ISNUMBER(F333)),F333&lt;0),"Invalid date/quantity",IF(COUNTIFS('Item setup'!$A$8:$A$47,B333)&lt;&gt;1,"Check item ID",IF(COUNTIFS('Lot register'!$A$8:$A$107,B333,'Lot register'!$B$8:$B$107,C333)&lt;&gt;1,"Check lot ID",IF(OR(D333="Routine",D333="QC",D333="Repeat"),IF(OR(NOT(ISNUMBER(E333)),E333&lt;0),"Enter work count",IF(NOT(ISNUMBER(J333)),"Enter pack details","Recorded")),IF(NOT(ISNUMBER(J333)),"Enter pack details","Recorded")))))))</x:f>
      </x:c>
      <x:c r="O333" s="15" t="str">
        <x:f>IF(B333="","",IF(COUNTIFS('Item setup'!$A$8:$A$47,B333)&lt;&gt;1,"n.a.",INDEX('Item setup'!$F$8:$F$47,MATCH(B333,'Item setup'!$A$8:$A$47,0))))</x:f>
      </x:c>
    </x:row>
    <x:row r="334" ht="24" customHeight="1">
      <x:c r="A334" s="7"/>
      <x:c r="B334" s="5"/>
      <x:c r="C334" s="5"/>
      <x:c r="D334" s="5"/>
      <x:c r="E334" s="16"/>
      <x:c r="F334" s="16"/>
      <x:c r="G334" s="5"/>
      <x:c r="H334" s="15" t="str">
        <x:f>IF(B334="","",IF(COUNTIFS('Item setup'!$A$8:$A$47,B334)&lt;&gt;1,"n.a.",INDEX('Item setup'!$B$8:$B$47,MATCH(B334,'Item setup'!$A$8:$A$47,0))))</x:f>
      </x:c>
      <x:c r="I334" s="15" t="str">
        <x:f>IF(B334="","",IF(COUNTIFS('Item setup'!$A$8:$A$47,B334)&lt;&gt;1,"n.a.",INDEX('Item setup'!$E$8:$E$47,MATCH(B334,'Item setup'!$A$8:$A$47,0))))</x:f>
      </x:c>
      <x:c r="J334" s="17" t="str">
        <x:f>IF(B334="","",IF(COUNTIFS('Item setup'!$A$8:$A$47,B334)&lt;&gt;1,"n.a.",INDEX('Item setup'!$I$8:$I$47,MATCH(B334,'Item setup'!$A$8:$A$47,0))))</x:f>
      </x:c>
      <x:c r="K334" s="17" t="str">
        <x:f>IF(OR(A334="",B334="",NOT(ISNUMBER(F334))),"",IF(ISNUMBER(J334),F334*J334,"n.a."))</x:f>
      </x:c>
      <x:c r="L334" s="15" t="str">
        <x:f>IF(OR(B334="",NOT(ISNUMBER(E334))),"",IF(OR(D334="Routine",D334="QC",D334="Repeat"),IF(COUNTIFS('Item setup'!$A$8:$A$47,B334)&lt;&gt;1,"n.a.",IF(IF(D334="Routine",COUNTIFS('Item setup'!$A$8:$A$47,B334,'Item setup'!$J$8:$J$47,"&lt;&gt;"),IF(D334="QC",COUNTIFS('Item setup'!$A$8:$A$47,B334,'Item setup'!$K$8:$K$47,"&lt;&gt;"),COUNTIFS('Item setup'!$A$8:$A$47,B334,'Item setup'!$L$8:$L$47,"&lt;&gt;")))=0,"n.a.",E334*IF(D334="Routine",INDEX('Item setup'!$J$8:$J$47,MATCH(B334,'Item setup'!$A$8:$A$47,0)),IF(D334="QC",INDEX('Item setup'!$K$8:$K$47,MATCH(B334,'Item setup'!$A$8:$A$47,0)),INDEX('Item setup'!$L$8:$L$47,MATCH(B334,'Item setup'!$A$8:$A$47,0)))))),""))</x:f>
      </x:c>
      <x:c r="M334" s="15" t="str">
        <x:f>IF(AND(ISNUMBER(F334),ISNUMBER(L334)),F334-L334,"")</x:f>
      </x:c>
      <x:c r="N334" s="15" t="str">
        <x:f>IF(COUNTA(A334:G334)=0,"",IF(OR(A334="",B334="",C334="",D334="",NOT(ISNUMBER(F334))),"Complete entry",IF(OR(NOT(ISNUMBER(A334)),NOT(ISNUMBER(F334)),F334&lt;0),"Invalid date/quantity",IF(COUNTIFS('Item setup'!$A$8:$A$47,B334)&lt;&gt;1,"Check item ID",IF(COUNTIFS('Lot register'!$A$8:$A$107,B334,'Lot register'!$B$8:$B$107,C334)&lt;&gt;1,"Check lot ID",IF(OR(D334="Routine",D334="QC",D334="Repeat"),IF(OR(NOT(ISNUMBER(E334)),E334&lt;0),"Enter work count",IF(NOT(ISNUMBER(J334)),"Enter pack details","Recorded")),IF(NOT(ISNUMBER(J334)),"Enter pack details","Recorded")))))))</x:f>
      </x:c>
      <x:c r="O334" s="15" t="str">
        <x:f>IF(B334="","",IF(COUNTIFS('Item setup'!$A$8:$A$47,B334)&lt;&gt;1,"n.a.",INDEX('Item setup'!$F$8:$F$47,MATCH(B334,'Item setup'!$A$8:$A$47,0))))</x:f>
      </x:c>
    </x:row>
    <x:row r="335" ht="24" customHeight="1">
      <x:c r="A335" s="7"/>
      <x:c r="B335" s="5"/>
      <x:c r="C335" s="5"/>
      <x:c r="D335" s="5"/>
      <x:c r="E335" s="16"/>
      <x:c r="F335" s="16"/>
      <x:c r="G335" s="5"/>
      <x:c r="H335" s="15" t="str">
        <x:f>IF(B335="","",IF(COUNTIFS('Item setup'!$A$8:$A$47,B335)&lt;&gt;1,"n.a.",INDEX('Item setup'!$B$8:$B$47,MATCH(B335,'Item setup'!$A$8:$A$47,0))))</x:f>
      </x:c>
      <x:c r="I335" s="15" t="str">
        <x:f>IF(B335="","",IF(COUNTIFS('Item setup'!$A$8:$A$47,B335)&lt;&gt;1,"n.a.",INDEX('Item setup'!$E$8:$E$47,MATCH(B335,'Item setup'!$A$8:$A$47,0))))</x:f>
      </x:c>
      <x:c r="J335" s="17" t="str">
        <x:f>IF(B335="","",IF(COUNTIFS('Item setup'!$A$8:$A$47,B335)&lt;&gt;1,"n.a.",INDEX('Item setup'!$I$8:$I$47,MATCH(B335,'Item setup'!$A$8:$A$47,0))))</x:f>
      </x:c>
      <x:c r="K335" s="17" t="str">
        <x:f>IF(OR(A335="",B335="",NOT(ISNUMBER(F335))),"",IF(ISNUMBER(J335),F335*J335,"n.a."))</x:f>
      </x:c>
      <x:c r="L335" s="15" t="str">
        <x:f>IF(OR(B335="",NOT(ISNUMBER(E335))),"",IF(OR(D335="Routine",D335="QC",D335="Repeat"),IF(COUNTIFS('Item setup'!$A$8:$A$47,B335)&lt;&gt;1,"n.a.",IF(IF(D335="Routine",COUNTIFS('Item setup'!$A$8:$A$47,B335,'Item setup'!$J$8:$J$47,"&lt;&gt;"),IF(D335="QC",COUNTIFS('Item setup'!$A$8:$A$47,B335,'Item setup'!$K$8:$K$47,"&lt;&gt;"),COUNTIFS('Item setup'!$A$8:$A$47,B335,'Item setup'!$L$8:$L$47,"&lt;&gt;")))=0,"n.a.",E335*IF(D335="Routine",INDEX('Item setup'!$J$8:$J$47,MATCH(B335,'Item setup'!$A$8:$A$47,0)),IF(D335="QC",INDEX('Item setup'!$K$8:$K$47,MATCH(B335,'Item setup'!$A$8:$A$47,0)),INDEX('Item setup'!$L$8:$L$47,MATCH(B335,'Item setup'!$A$8:$A$47,0)))))),""))</x:f>
      </x:c>
      <x:c r="M335" s="15" t="str">
        <x:f>IF(AND(ISNUMBER(F335),ISNUMBER(L335)),F335-L335,"")</x:f>
      </x:c>
      <x:c r="N335" s="15" t="str">
        <x:f>IF(COUNTA(A335:G335)=0,"",IF(OR(A335="",B335="",C335="",D335="",NOT(ISNUMBER(F335))),"Complete entry",IF(OR(NOT(ISNUMBER(A335)),NOT(ISNUMBER(F335)),F335&lt;0),"Invalid date/quantity",IF(COUNTIFS('Item setup'!$A$8:$A$47,B335)&lt;&gt;1,"Check item ID",IF(COUNTIFS('Lot register'!$A$8:$A$107,B335,'Lot register'!$B$8:$B$107,C335)&lt;&gt;1,"Check lot ID",IF(OR(D335="Routine",D335="QC",D335="Repeat"),IF(OR(NOT(ISNUMBER(E335)),E335&lt;0),"Enter work count",IF(NOT(ISNUMBER(J335)),"Enter pack details","Recorded")),IF(NOT(ISNUMBER(J335)),"Enter pack details","Recorded")))))))</x:f>
      </x:c>
      <x:c r="O335" s="15" t="str">
        <x:f>IF(B335="","",IF(COUNTIFS('Item setup'!$A$8:$A$47,B335)&lt;&gt;1,"n.a.",INDEX('Item setup'!$F$8:$F$47,MATCH(B335,'Item setup'!$A$8:$A$47,0))))</x:f>
      </x:c>
    </x:row>
    <x:row r="336" ht="24" customHeight="1">
      <x:c r="A336" s="7"/>
      <x:c r="B336" s="5"/>
      <x:c r="C336" s="5"/>
      <x:c r="D336" s="5"/>
      <x:c r="E336" s="16"/>
      <x:c r="F336" s="16"/>
      <x:c r="G336" s="5"/>
      <x:c r="H336" s="15" t="str">
        <x:f>IF(B336="","",IF(COUNTIFS('Item setup'!$A$8:$A$47,B336)&lt;&gt;1,"n.a.",INDEX('Item setup'!$B$8:$B$47,MATCH(B336,'Item setup'!$A$8:$A$47,0))))</x:f>
      </x:c>
      <x:c r="I336" s="15" t="str">
        <x:f>IF(B336="","",IF(COUNTIFS('Item setup'!$A$8:$A$47,B336)&lt;&gt;1,"n.a.",INDEX('Item setup'!$E$8:$E$47,MATCH(B336,'Item setup'!$A$8:$A$47,0))))</x:f>
      </x:c>
      <x:c r="J336" s="17" t="str">
        <x:f>IF(B336="","",IF(COUNTIFS('Item setup'!$A$8:$A$47,B336)&lt;&gt;1,"n.a.",INDEX('Item setup'!$I$8:$I$47,MATCH(B336,'Item setup'!$A$8:$A$47,0))))</x:f>
      </x:c>
      <x:c r="K336" s="17" t="str">
        <x:f>IF(OR(A336="",B336="",NOT(ISNUMBER(F336))),"",IF(ISNUMBER(J336),F336*J336,"n.a."))</x:f>
      </x:c>
      <x:c r="L336" s="15" t="str">
        <x:f>IF(OR(B336="",NOT(ISNUMBER(E336))),"",IF(OR(D336="Routine",D336="QC",D336="Repeat"),IF(COUNTIFS('Item setup'!$A$8:$A$47,B336)&lt;&gt;1,"n.a.",IF(IF(D336="Routine",COUNTIFS('Item setup'!$A$8:$A$47,B336,'Item setup'!$J$8:$J$47,"&lt;&gt;"),IF(D336="QC",COUNTIFS('Item setup'!$A$8:$A$47,B336,'Item setup'!$K$8:$K$47,"&lt;&gt;"),COUNTIFS('Item setup'!$A$8:$A$47,B336,'Item setup'!$L$8:$L$47,"&lt;&gt;")))=0,"n.a.",E336*IF(D336="Routine",INDEX('Item setup'!$J$8:$J$47,MATCH(B336,'Item setup'!$A$8:$A$47,0)),IF(D336="QC",INDEX('Item setup'!$K$8:$K$47,MATCH(B336,'Item setup'!$A$8:$A$47,0)),INDEX('Item setup'!$L$8:$L$47,MATCH(B336,'Item setup'!$A$8:$A$47,0)))))),""))</x:f>
      </x:c>
      <x:c r="M336" s="15" t="str">
        <x:f>IF(AND(ISNUMBER(F336),ISNUMBER(L336)),F336-L336,"")</x:f>
      </x:c>
      <x:c r="N336" s="15" t="str">
        <x:f>IF(COUNTA(A336:G336)=0,"",IF(OR(A336="",B336="",C336="",D336="",NOT(ISNUMBER(F336))),"Complete entry",IF(OR(NOT(ISNUMBER(A336)),NOT(ISNUMBER(F336)),F336&lt;0),"Invalid date/quantity",IF(COUNTIFS('Item setup'!$A$8:$A$47,B336)&lt;&gt;1,"Check item ID",IF(COUNTIFS('Lot register'!$A$8:$A$107,B336,'Lot register'!$B$8:$B$107,C336)&lt;&gt;1,"Check lot ID",IF(OR(D336="Routine",D336="QC",D336="Repeat"),IF(OR(NOT(ISNUMBER(E336)),E336&lt;0),"Enter work count",IF(NOT(ISNUMBER(J336)),"Enter pack details","Recorded")),IF(NOT(ISNUMBER(J336)),"Enter pack details","Recorded")))))))</x:f>
      </x:c>
      <x:c r="O336" s="15" t="str">
        <x:f>IF(B336="","",IF(COUNTIFS('Item setup'!$A$8:$A$47,B336)&lt;&gt;1,"n.a.",INDEX('Item setup'!$F$8:$F$47,MATCH(B336,'Item setup'!$A$8:$A$47,0))))</x:f>
      </x:c>
    </x:row>
    <x:row r="337" ht="24" customHeight="1">
      <x:c r="A337" s="7"/>
      <x:c r="B337" s="5"/>
      <x:c r="C337" s="5"/>
      <x:c r="D337" s="5"/>
      <x:c r="E337" s="16"/>
      <x:c r="F337" s="16"/>
      <x:c r="G337" s="5"/>
      <x:c r="H337" s="15" t="str">
        <x:f>IF(B337="","",IF(COUNTIFS('Item setup'!$A$8:$A$47,B337)&lt;&gt;1,"n.a.",INDEX('Item setup'!$B$8:$B$47,MATCH(B337,'Item setup'!$A$8:$A$47,0))))</x:f>
      </x:c>
      <x:c r="I337" s="15" t="str">
        <x:f>IF(B337="","",IF(COUNTIFS('Item setup'!$A$8:$A$47,B337)&lt;&gt;1,"n.a.",INDEX('Item setup'!$E$8:$E$47,MATCH(B337,'Item setup'!$A$8:$A$47,0))))</x:f>
      </x:c>
      <x:c r="J337" s="17" t="str">
        <x:f>IF(B337="","",IF(COUNTIFS('Item setup'!$A$8:$A$47,B337)&lt;&gt;1,"n.a.",INDEX('Item setup'!$I$8:$I$47,MATCH(B337,'Item setup'!$A$8:$A$47,0))))</x:f>
      </x:c>
      <x:c r="K337" s="17" t="str">
        <x:f>IF(OR(A337="",B337="",NOT(ISNUMBER(F337))),"",IF(ISNUMBER(J337),F337*J337,"n.a."))</x:f>
      </x:c>
      <x:c r="L337" s="15" t="str">
        <x:f>IF(OR(B337="",NOT(ISNUMBER(E337))),"",IF(OR(D337="Routine",D337="QC",D337="Repeat"),IF(COUNTIFS('Item setup'!$A$8:$A$47,B337)&lt;&gt;1,"n.a.",IF(IF(D337="Routine",COUNTIFS('Item setup'!$A$8:$A$47,B337,'Item setup'!$J$8:$J$47,"&lt;&gt;"),IF(D337="QC",COUNTIFS('Item setup'!$A$8:$A$47,B337,'Item setup'!$K$8:$K$47,"&lt;&gt;"),COUNTIFS('Item setup'!$A$8:$A$47,B337,'Item setup'!$L$8:$L$47,"&lt;&gt;")))=0,"n.a.",E337*IF(D337="Routine",INDEX('Item setup'!$J$8:$J$47,MATCH(B337,'Item setup'!$A$8:$A$47,0)),IF(D337="QC",INDEX('Item setup'!$K$8:$K$47,MATCH(B337,'Item setup'!$A$8:$A$47,0)),INDEX('Item setup'!$L$8:$L$47,MATCH(B337,'Item setup'!$A$8:$A$47,0)))))),""))</x:f>
      </x:c>
      <x:c r="M337" s="15" t="str">
        <x:f>IF(AND(ISNUMBER(F337),ISNUMBER(L337)),F337-L337,"")</x:f>
      </x:c>
      <x:c r="N337" s="15" t="str">
        <x:f>IF(COUNTA(A337:G337)=0,"",IF(OR(A337="",B337="",C337="",D337="",NOT(ISNUMBER(F337))),"Complete entry",IF(OR(NOT(ISNUMBER(A337)),NOT(ISNUMBER(F337)),F337&lt;0),"Invalid date/quantity",IF(COUNTIFS('Item setup'!$A$8:$A$47,B337)&lt;&gt;1,"Check item ID",IF(COUNTIFS('Lot register'!$A$8:$A$107,B337,'Lot register'!$B$8:$B$107,C337)&lt;&gt;1,"Check lot ID",IF(OR(D337="Routine",D337="QC",D337="Repeat"),IF(OR(NOT(ISNUMBER(E337)),E337&lt;0),"Enter work count",IF(NOT(ISNUMBER(J337)),"Enter pack details","Recorded")),IF(NOT(ISNUMBER(J337)),"Enter pack details","Recorded")))))))</x:f>
      </x:c>
      <x:c r="O337" s="15" t="str">
        <x:f>IF(B337="","",IF(COUNTIFS('Item setup'!$A$8:$A$47,B337)&lt;&gt;1,"n.a.",INDEX('Item setup'!$F$8:$F$47,MATCH(B337,'Item setup'!$A$8:$A$47,0))))</x:f>
      </x:c>
    </x:row>
    <x:row r="338" ht="24" customHeight="1">
      <x:c r="A338" s="7"/>
      <x:c r="B338" s="5"/>
      <x:c r="C338" s="5"/>
      <x:c r="D338" s="5"/>
      <x:c r="E338" s="16"/>
      <x:c r="F338" s="16"/>
      <x:c r="G338" s="5"/>
      <x:c r="H338" s="15" t="str">
        <x:f>IF(B338="","",IF(COUNTIFS('Item setup'!$A$8:$A$47,B338)&lt;&gt;1,"n.a.",INDEX('Item setup'!$B$8:$B$47,MATCH(B338,'Item setup'!$A$8:$A$47,0))))</x:f>
      </x:c>
      <x:c r="I338" s="15" t="str">
        <x:f>IF(B338="","",IF(COUNTIFS('Item setup'!$A$8:$A$47,B338)&lt;&gt;1,"n.a.",INDEX('Item setup'!$E$8:$E$47,MATCH(B338,'Item setup'!$A$8:$A$47,0))))</x:f>
      </x:c>
      <x:c r="J338" s="17" t="str">
        <x:f>IF(B338="","",IF(COUNTIFS('Item setup'!$A$8:$A$47,B338)&lt;&gt;1,"n.a.",INDEX('Item setup'!$I$8:$I$47,MATCH(B338,'Item setup'!$A$8:$A$47,0))))</x:f>
      </x:c>
      <x:c r="K338" s="17" t="str">
        <x:f>IF(OR(A338="",B338="",NOT(ISNUMBER(F338))),"",IF(ISNUMBER(J338),F338*J338,"n.a."))</x:f>
      </x:c>
      <x:c r="L338" s="15" t="str">
        <x:f>IF(OR(B338="",NOT(ISNUMBER(E338))),"",IF(OR(D338="Routine",D338="QC",D338="Repeat"),IF(COUNTIFS('Item setup'!$A$8:$A$47,B338)&lt;&gt;1,"n.a.",IF(IF(D338="Routine",COUNTIFS('Item setup'!$A$8:$A$47,B338,'Item setup'!$J$8:$J$47,"&lt;&gt;"),IF(D338="QC",COUNTIFS('Item setup'!$A$8:$A$47,B338,'Item setup'!$K$8:$K$47,"&lt;&gt;"),COUNTIFS('Item setup'!$A$8:$A$47,B338,'Item setup'!$L$8:$L$47,"&lt;&gt;")))=0,"n.a.",E338*IF(D338="Routine",INDEX('Item setup'!$J$8:$J$47,MATCH(B338,'Item setup'!$A$8:$A$47,0)),IF(D338="QC",INDEX('Item setup'!$K$8:$K$47,MATCH(B338,'Item setup'!$A$8:$A$47,0)),INDEX('Item setup'!$L$8:$L$47,MATCH(B338,'Item setup'!$A$8:$A$47,0)))))),""))</x:f>
      </x:c>
      <x:c r="M338" s="15" t="str">
        <x:f>IF(AND(ISNUMBER(F338),ISNUMBER(L338)),F338-L338,"")</x:f>
      </x:c>
      <x:c r="N338" s="15" t="str">
        <x:f>IF(COUNTA(A338:G338)=0,"",IF(OR(A338="",B338="",C338="",D338="",NOT(ISNUMBER(F338))),"Complete entry",IF(OR(NOT(ISNUMBER(A338)),NOT(ISNUMBER(F338)),F338&lt;0),"Invalid date/quantity",IF(COUNTIFS('Item setup'!$A$8:$A$47,B338)&lt;&gt;1,"Check item ID",IF(COUNTIFS('Lot register'!$A$8:$A$107,B338,'Lot register'!$B$8:$B$107,C338)&lt;&gt;1,"Check lot ID",IF(OR(D338="Routine",D338="QC",D338="Repeat"),IF(OR(NOT(ISNUMBER(E338)),E338&lt;0),"Enter work count",IF(NOT(ISNUMBER(J338)),"Enter pack details","Recorded")),IF(NOT(ISNUMBER(J338)),"Enter pack details","Recorded")))))))</x:f>
      </x:c>
      <x:c r="O338" s="15" t="str">
        <x:f>IF(B338="","",IF(COUNTIFS('Item setup'!$A$8:$A$47,B338)&lt;&gt;1,"n.a.",INDEX('Item setup'!$F$8:$F$47,MATCH(B338,'Item setup'!$A$8:$A$47,0))))</x:f>
      </x:c>
    </x:row>
    <x:row r="339" ht="24" customHeight="1">
      <x:c r="A339" s="7"/>
      <x:c r="B339" s="5"/>
      <x:c r="C339" s="5"/>
      <x:c r="D339" s="5"/>
      <x:c r="E339" s="16"/>
      <x:c r="F339" s="16"/>
      <x:c r="G339" s="5"/>
      <x:c r="H339" s="15" t="str">
        <x:f>IF(B339="","",IF(COUNTIFS('Item setup'!$A$8:$A$47,B339)&lt;&gt;1,"n.a.",INDEX('Item setup'!$B$8:$B$47,MATCH(B339,'Item setup'!$A$8:$A$47,0))))</x:f>
      </x:c>
      <x:c r="I339" s="15" t="str">
        <x:f>IF(B339="","",IF(COUNTIFS('Item setup'!$A$8:$A$47,B339)&lt;&gt;1,"n.a.",INDEX('Item setup'!$E$8:$E$47,MATCH(B339,'Item setup'!$A$8:$A$47,0))))</x:f>
      </x:c>
      <x:c r="J339" s="17" t="str">
        <x:f>IF(B339="","",IF(COUNTIFS('Item setup'!$A$8:$A$47,B339)&lt;&gt;1,"n.a.",INDEX('Item setup'!$I$8:$I$47,MATCH(B339,'Item setup'!$A$8:$A$47,0))))</x:f>
      </x:c>
      <x:c r="K339" s="17" t="str">
        <x:f>IF(OR(A339="",B339="",NOT(ISNUMBER(F339))),"",IF(ISNUMBER(J339),F339*J339,"n.a."))</x:f>
      </x:c>
      <x:c r="L339" s="15" t="str">
        <x:f>IF(OR(B339="",NOT(ISNUMBER(E339))),"",IF(OR(D339="Routine",D339="QC",D339="Repeat"),IF(COUNTIFS('Item setup'!$A$8:$A$47,B339)&lt;&gt;1,"n.a.",IF(IF(D339="Routine",COUNTIFS('Item setup'!$A$8:$A$47,B339,'Item setup'!$J$8:$J$47,"&lt;&gt;"),IF(D339="QC",COUNTIFS('Item setup'!$A$8:$A$47,B339,'Item setup'!$K$8:$K$47,"&lt;&gt;"),COUNTIFS('Item setup'!$A$8:$A$47,B339,'Item setup'!$L$8:$L$47,"&lt;&gt;")))=0,"n.a.",E339*IF(D339="Routine",INDEX('Item setup'!$J$8:$J$47,MATCH(B339,'Item setup'!$A$8:$A$47,0)),IF(D339="QC",INDEX('Item setup'!$K$8:$K$47,MATCH(B339,'Item setup'!$A$8:$A$47,0)),INDEX('Item setup'!$L$8:$L$47,MATCH(B339,'Item setup'!$A$8:$A$47,0)))))),""))</x:f>
      </x:c>
      <x:c r="M339" s="15" t="str">
        <x:f>IF(AND(ISNUMBER(F339),ISNUMBER(L339)),F339-L339,"")</x:f>
      </x:c>
      <x:c r="N339" s="15" t="str">
        <x:f>IF(COUNTA(A339:G339)=0,"",IF(OR(A339="",B339="",C339="",D339="",NOT(ISNUMBER(F339))),"Complete entry",IF(OR(NOT(ISNUMBER(A339)),NOT(ISNUMBER(F339)),F339&lt;0),"Invalid date/quantity",IF(COUNTIFS('Item setup'!$A$8:$A$47,B339)&lt;&gt;1,"Check item ID",IF(COUNTIFS('Lot register'!$A$8:$A$107,B339,'Lot register'!$B$8:$B$107,C339)&lt;&gt;1,"Check lot ID",IF(OR(D339="Routine",D339="QC",D339="Repeat"),IF(OR(NOT(ISNUMBER(E339)),E339&lt;0),"Enter work count",IF(NOT(ISNUMBER(J339)),"Enter pack details","Recorded")),IF(NOT(ISNUMBER(J339)),"Enter pack details","Recorded")))))))</x:f>
      </x:c>
      <x:c r="O339" s="15" t="str">
        <x:f>IF(B339="","",IF(COUNTIFS('Item setup'!$A$8:$A$47,B339)&lt;&gt;1,"n.a.",INDEX('Item setup'!$F$8:$F$47,MATCH(B339,'Item setup'!$A$8:$A$47,0))))</x:f>
      </x:c>
    </x:row>
    <x:row r="340" ht="24" customHeight="1">
      <x:c r="A340" s="7"/>
      <x:c r="B340" s="5"/>
      <x:c r="C340" s="5"/>
      <x:c r="D340" s="5"/>
      <x:c r="E340" s="16"/>
      <x:c r="F340" s="16"/>
      <x:c r="G340" s="5"/>
      <x:c r="H340" s="15" t="str">
        <x:f>IF(B340="","",IF(COUNTIFS('Item setup'!$A$8:$A$47,B340)&lt;&gt;1,"n.a.",INDEX('Item setup'!$B$8:$B$47,MATCH(B340,'Item setup'!$A$8:$A$47,0))))</x:f>
      </x:c>
      <x:c r="I340" s="15" t="str">
        <x:f>IF(B340="","",IF(COUNTIFS('Item setup'!$A$8:$A$47,B340)&lt;&gt;1,"n.a.",INDEX('Item setup'!$E$8:$E$47,MATCH(B340,'Item setup'!$A$8:$A$47,0))))</x:f>
      </x:c>
      <x:c r="J340" s="17" t="str">
        <x:f>IF(B340="","",IF(COUNTIFS('Item setup'!$A$8:$A$47,B340)&lt;&gt;1,"n.a.",INDEX('Item setup'!$I$8:$I$47,MATCH(B340,'Item setup'!$A$8:$A$47,0))))</x:f>
      </x:c>
      <x:c r="K340" s="17" t="str">
        <x:f>IF(OR(A340="",B340="",NOT(ISNUMBER(F340))),"",IF(ISNUMBER(J340),F340*J340,"n.a."))</x:f>
      </x:c>
      <x:c r="L340" s="15" t="str">
        <x:f>IF(OR(B340="",NOT(ISNUMBER(E340))),"",IF(OR(D340="Routine",D340="QC",D340="Repeat"),IF(COUNTIFS('Item setup'!$A$8:$A$47,B340)&lt;&gt;1,"n.a.",IF(IF(D340="Routine",COUNTIFS('Item setup'!$A$8:$A$47,B340,'Item setup'!$J$8:$J$47,"&lt;&gt;"),IF(D340="QC",COUNTIFS('Item setup'!$A$8:$A$47,B340,'Item setup'!$K$8:$K$47,"&lt;&gt;"),COUNTIFS('Item setup'!$A$8:$A$47,B340,'Item setup'!$L$8:$L$47,"&lt;&gt;")))=0,"n.a.",E340*IF(D340="Routine",INDEX('Item setup'!$J$8:$J$47,MATCH(B340,'Item setup'!$A$8:$A$47,0)),IF(D340="QC",INDEX('Item setup'!$K$8:$K$47,MATCH(B340,'Item setup'!$A$8:$A$47,0)),INDEX('Item setup'!$L$8:$L$47,MATCH(B340,'Item setup'!$A$8:$A$47,0)))))),""))</x:f>
      </x:c>
      <x:c r="M340" s="15" t="str">
        <x:f>IF(AND(ISNUMBER(F340),ISNUMBER(L340)),F340-L340,"")</x:f>
      </x:c>
      <x:c r="N340" s="15" t="str">
        <x:f>IF(COUNTA(A340:G340)=0,"",IF(OR(A340="",B340="",C340="",D340="",NOT(ISNUMBER(F340))),"Complete entry",IF(OR(NOT(ISNUMBER(A340)),NOT(ISNUMBER(F340)),F340&lt;0),"Invalid date/quantity",IF(COUNTIFS('Item setup'!$A$8:$A$47,B340)&lt;&gt;1,"Check item ID",IF(COUNTIFS('Lot register'!$A$8:$A$107,B340,'Lot register'!$B$8:$B$107,C340)&lt;&gt;1,"Check lot ID",IF(OR(D340="Routine",D340="QC",D340="Repeat"),IF(OR(NOT(ISNUMBER(E340)),E340&lt;0),"Enter work count",IF(NOT(ISNUMBER(J340)),"Enter pack details","Recorded")),IF(NOT(ISNUMBER(J340)),"Enter pack details","Recorded")))))))</x:f>
      </x:c>
      <x:c r="O340" s="15" t="str">
        <x:f>IF(B340="","",IF(COUNTIFS('Item setup'!$A$8:$A$47,B340)&lt;&gt;1,"n.a.",INDEX('Item setup'!$F$8:$F$47,MATCH(B340,'Item setup'!$A$8:$A$47,0))))</x:f>
      </x:c>
    </x:row>
    <x:row r="341" ht="24" customHeight="1">
      <x:c r="A341" s="7"/>
      <x:c r="B341" s="5"/>
      <x:c r="C341" s="5"/>
      <x:c r="D341" s="5"/>
      <x:c r="E341" s="16"/>
      <x:c r="F341" s="16"/>
      <x:c r="G341" s="5"/>
      <x:c r="H341" s="15" t="str">
        <x:f>IF(B341="","",IF(COUNTIFS('Item setup'!$A$8:$A$47,B341)&lt;&gt;1,"n.a.",INDEX('Item setup'!$B$8:$B$47,MATCH(B341,'Item setup'!$A$8:$A$47,0))))</x:f>
      </x:c>
      <x:c r="I341" s="15" t="str">
        <x:f>IF(B341="","",IF(COUNTIFS('Item setup'!$A$8:$A$47,B341)&lt;&gt;1,"n.a.",INDEX('Item setup'!$E$8:$E$47,MATCH(B341,'Item setup'!$A$8:$A$47,0))))</x:f>
      </x:c>
      <x:c r="J341" s="17" t="str">
        <x:f>IF(B341="","",IF(COUNTIFS('Item setup'!$A$8:$A$47,B341)&lt;&gt;1,"n.a.",INDEX('Item setup'!$I$8:$I$47,MATCH(B341,'Item setup'!$A$8:$A$47,0))))</x:f>
      </x:c>
      <x:c r="K341" s="17" t="str">
        <x:f>IF(OR(A341="",B341="",NOT(ISNUMBER(F341))),"",IF(ISNUMBER(J341),F341*J341,"n.a."))</x:f>
      </x:c>
      <x:c r="L341" s="15" t="str">
        <x:f>IF(OR(B341="",NOT(ISNUMBER(E341))),"",IF(OR(D341="Routine",D341="QC",D341="Repeat"),IF(COUNTIFS('Item setup'!$A$8:$A$47,B341)&lt;&gt;1,"n.a.",IF(IF(D341="Routine",COUNTIFS('Item setup'!$A$8:$A$47,B341,'Item setup'!$J$8:$J$47,"&lt;&gt;"),IF(D341="QC",COUNTIFS('Item setup'!$A$8:$A$47,B341,'Item setup'!$K$8:$K$47,"&lt;&gt;"),COUNTIFS('Item setup'!$A$8:$A$47,B341,'Item setup'!$L$8:$L$47,"&lt;&gt;")))=0,"n.a.",E341*IF(D341="Routine",INDEX('Item setup'!$J$8:$J$47,MATCH(B341,'Item setup'!$A$8:$A$47,0)),IF(D341="QC",INDEX('Item setup'!$K$8:$K$47,MATCH(B341,'Item setup'!$A$8:$A$47,0)),INDEX('Item setup'!$L$8:$L$47,MATCH(B341,'Item setup'!$A$8:$A$47,0)))))),""))</x:f>
      </x:c>
      <x:c r="M341" s="15" t="str">
        <x:f>IF(AND(ISNUMBER(F341),ISNUMBER(L341)),F341-L341,"")</x:f>
      </x:c>
      <x:c r="N341" s="15" t="str">
        <x:f>IF(COUNTA(A341:G341)=0,"",IF(OR(A341="",B341="",C341="",D341="",NOT(ISNUMBER(F341))),"Complete entry",IF(OR(NOT(ISNUMBER(A341)),NOT(ISNUMBER(F341)),F341&lt;0),"Invalid date/quantity",IF(COUNTIFS('Item setup'!$A$8:$A$47,B341)&lt;&gt;1,"Check item ID",IF(COUNTIFS('Lot register'!$A$8:$A$107,B341,'Lot register'!$B$8:$B$107,C341)&lt;&gt;1,"Check lot ID",IF(OR(D341="Routine",D341="QC",D341="Repeat"),IF(OR(NOT(ISNUMBER(E341)),E341&lt;0),"Enter work count",IF(NOT(ISNUMBER(J341)),"Enter pack details","Recorded")),IF(NOT(ISNUMBER(J341)),"Enter pack details","Recorded")))))))</x:f>
      </x:c>
      <x:c r="O341" s="15" t="str">
        <x:f>IF(B341="","",IF(COUNTIFS('Item setup'!$A$8:$A$47,B341)&lt;&gt;1,"n.a.",INDEX('Item setup'!$F$8:$F$47,MATCH(B341,'Item setup'!$A$8:$A$47,0))))</x:f>
      </x:c>
    </x:row>
    <x:row r="342" ht="24" customHeight="1">
      <x:c r="A342" s="7"/>
      <x:c r="B342" s="5"/>
      <x:c r="C342" s="5"/>
      <x:c r="D342" s="5"/>
      <x:c r="E342" s="16"/>
      <x:c r="F342" s="16"/>
      <x:c r="G342" s="5"/>
      <x:c r="H342" s="15" t="str">
        <x:f>IF(B342="","",IF(COUNTIFS('Item setup'!$A$8:$A$47,B342)&lt;&gt;1,"n.a.",INDEX('Item setup'!$B$8:$B$47,MATCH(B342,'Item setup'!$A$8:$A$47,0))))</x:f>
      </x:c>
      <x:c r="I342" s="15" t="str">
        <x:f>IF(B342="","",IF(COUNTIFS('Item setup'!$A$8:$A$47,B342)&lt;&gt;1,"n.a.",INDEX('Item setup'!$E$8:$E$47,MATCH(B342,'Item setup'!$A$8:$A$47,0))))</x:f>
      </x:c>
      <x:c r="J342" s="17" t="str">
        <x:f>IF(B342="","",IF(COUNTIFS('Item setup'!$A$8:$A$47,B342)&lt;&gt;1,"n.a.",INDEX('Item setup'!$I$8:$I$47,MATCH(B342,'Item setup'!$A$8:$A$47,0))))</x:f>
      </x:c>
      <x:c r="K342" s="17" t="str">
        <x:f>IF(OR(A342="",B342="",NOT(ISNUMBER(F342))),"",IF(ISNUMBER(J342),F342*J342,"n.a."))</x:f>
      </x:c>
      <x:c r="L342" s="15" t="str">
        <x:f>IF(OR(B342="",NOT(ISNUMBER(E342))),"",IF(OR(D342="Routine",D342="QC",D342="Repeat"),IF(COUNTIFS('Item setup'!$A$8:$A$47,B342)&lt;&gt;1,"n.a.",IF(IF(D342="Routine",COUNTIFS('Item setup'!$A$8:$A$47,B342,'Item setup'!$J$8:$J$47,"&lt;&gt;"),IF(D342="QC",COUNTIFS('Item setup'!$A$8:$A$47,B342,'Item setup'!$K$8:$K$47,"&lt;&gt;"),COUNTIFS('Item setup'!$A$8:$A$47,B342,'Item setup'!$L$8:$L$47,"&lt;&gt;")))=0,"n.a.",E342*IF(D342="Routine",INDEX('Item setup'!$J$8:$J$47,MATCH(B342,'Item setup'!$A$8:$A$47,0)),IF(D342="QC",INDEX('Item setup'!$K$8:$K$47,MATCH(B342,'Item setup'!$A$8:$A$47,0)),INDEX('Item setup'!$L$8:$L$47,MATCH(B342,'Item setup'!$A$8:$A$47,0)))))),""))</x:f>
      </x:c>
      <x:c r="M342" s="15" t="str">
        <x:f>IF(AND(ISNUMBER(F342),ISNUMBER(L342)),F342-L342,"")</x:f>
      </x:c>
      <x:c r="N342" s="15" t="str">
        <x:f>IF(COUNTA(A342:G342)=0,"",IF(OR(A342="",B342="",C342="",D342="",NOT(ISNUMBER(F342))),"Complete entry",IF(OR(NOT(ISNUMBER(A342)),NOT(ISNUMBER(F342)),F342&lt;0),"Invalid date/quantity",IF(COUNTIFS('Item setup'!$A$8:$A$47,B342)&lt;&gt;1,"Check item ID",IF(COUNTIFS('Lot register'!$A$8:$A$107,B342,'Lot register'!$B$8:$B$107,C342)&lt;&gt;1,"Check lot ID",IF(OR(D342="Routine",D342="QC",D342="Repeat"),IF(OR(NOT(ISNUMBER(E342)),E342&lt;0),"Enter work count",IF(NOT(ISNUMBER(J342)),"Enter pack details","Recorded")),IF(NOT(ISNUMBER(J342)),"Enter pack details","Recorded")))))))</x:f>
      </x:c>
      <x:c r="O342" s="15" t="str">
        <x:f>IF(B342="","",IF(COUNTIFS('Item setup'!$A$8:$A$47,B342)&lt;&gt;1,"n.a.",INDEX('Item setup'!$F$8:$F$47,MATCH(B342,'Item setup'!$A$8:$A$47,0))))</x:f>
      </x:c>
    </x:row>
    <x:row r="343" ht="24" customHeight="1">
      <x:c r="A343" s="7"/>
      <x:c r="B343" s="5"/>
      <x:c r="C343" s="5"/>
      <x:c r="D343" s="5"/>
      <x:c r="E343" s="16"/>
      <x:c r="F343" s="16"/>
      <x:c r="G343" s="5"/>
      <x:c r="H343" s="15" t="str">
        <x:f>IF(B343="","",IF(COUNTIFS('Item setup'!$A$8:$A$47,B343)&lt;&gt;1,"n.a.",INDEX('Item setup'!$B$8:$B$47,MATCH(B343,'Item setup'!$A$8:$A$47,0))))</x:f>
      </x:c>
      <x:c r="I343" s="15" t="str">
        <x:f>IF(B343="","",IF(COUNTIFS('Item setup'!$A$8:$A$47,B343)&lt;&gt;1,"n.a.",INDEX('Item setup'!$E$8:$E$47,MATCH(B343,'Item setup'!$A$8:$A$47,0))))</x:f>
      </x:c>
      <x:c r="J343" s="17" t="str">
        <x:f>IF(B343="","",IF(COUNTIFS('Item setup'!$A$8:$A$47,B343)&lt;&gt;1,"n.a.",INDEX('Item setup'!$I$8:$I$47,MATCH(B343,'Item setup'!$A$8:$A$47,0))))</x:f>
      </x:c>
      <x:c r="K343" s="17" t="str">
        <x:f>IF(OR(A343="",B343="",NOT(ISNUMBER(F343))),"",IF(ISNUMBER(J343),F343*J343,"n.a."))</x:f>
      </x:c>
      <x:c r="L343" s="15" t="str">
        <x:f>IF(OR(B343="",NOT(ISNUMBER(E343))),"",IF(OR(D343="Routine",D343="QC",D343="Repeat"),IF(COUNTIFS('Item setup'!$A$8:$A$47,B343)&lt;&gt;1,"n.a.",IF(IF(D343="Routine",COUNTIFS('Item setup'!$A$8:$A$47,B343,'Item setup'!$J$8:$J$47,"&lt;&gt;"),IF(D343="QC",COUNTIFS('Item setup'!$A$8:$A$47,B343,'Item setup'!$K$8:$K$47,"&lt;&gt;"),COUNTIFS('Item setup'!$A$8:$A$47,B343,'Item setup'!$L$8:$L$47,"&lt;&gt;")))=0,"n.a.",E343*IF(D343="Routine",INDEX('Item setup'!$J$8:$J$47,MATCH(B343,'Item setup'!$A$8:$A$47,0)),IF(D343="QC",INDEX('Item setup'!$K$8:$K$47,MATCH(B343,'Item setup'!$A$8:$A$47,0)),INDEX('Item setup'!$L$8:$L$47,MATCH(B343,'Item setup'!$A$8:$A$47,0)))))),""))</x:f>
      </x:c>
      <x:c r="M343" s="15" t="str">
        <x:f>IF(AND(ISNUMBER(F343),ISNUMBER(L343)),F343-L343,"")</x:f>
      </x:c>
      <x:c r="N343" s="15" t="str">
        <x:f>IF(COUNTA(A343:G343)=0,"",IF(OR(A343="",B343="",C343="",D343="",NOT(ISNUMBER(F343))),"Complete entry",IF(OR(NOT(ISNUMBER(A343)),NOT(ISNUMBER(F343)),F343&lt;0),"Invalid date/quantity",IF(COUNTIFS('Item setup'!$A$8:$A$47,B343)&lt;&gt;1,"Check item ID",IF(COUNTIFS('Lot register'!$A$8:$A$107,B343,'Lot register'!$B$8:$B$107,C343)&lt;&gt;1,"Check lot ID",IF(OR(D343="Routine",D343="QC",D343="Repeat"),IF(OR(NOT(ISNUMBER(E343)),E343&lt;0),"Enter work count",IF(NOT(ISNUMBER(J343)),"Enter pack details","Recorded")),IF(NOT(ISNUMBER(J343)),"Enter pack details","Recorded")))))))</x:f>
      </x:c>
      <x:c r="O343" s="15" t="str">
        <x:f>IF(B343="","",IF(COUNTIFS('Item setup'!$A$8:$A$47,B343)&lt;&gt;1,"n.a.",INDEX('Item setup'!$F$8:$F$47,MATCH(B343,'Item setup'!$A$8:$A$47,0))))</x:f>
      </x:c>
    </x:row>
    <x:row r="344" ht="24" customHeight="1">
      <x:c r="A344" s="7"/>
      <x:c r="B344" s="5"/>
      <x:c r="C344" s="5"/>
      <x:c r="D344" s="5"/>
      <x:c r="E344" s="16"/>
      <x:c r="F344" s="16"/>
      <x:c r="G344" s="5"/>
      <x:c r="H344" s="15" t="str">
        <x:f>IF(B344="","",IF(COUNTIFS('Item setup'!$A$8:$A$47,B344)&lt;&gt;1,"n.a.",INDEX('Item setup'!$B$8:$B$47,MATCH(B344,'Item setup'!$A$8:$A$47,0))))</x:f>
      </x:c>
      <x:c r="I344" s="15" t="str">
        <x:f>IF(B344="","",IF(COUNTIFS('Item setup'!$A$8:$A$47,B344)&lt;&gt;1,"n.a.",INDEX('Item setup'!$E$8:$E$47,MATCH(B344,'Item setup'!$A$8:$A$47,0))))</x:f>
      </x:c>
      <x:c r="J344" s="17" t="str">
        <x:f>IF(B344="","",IF(COUNTIFS('Item setup'!$A$8:$A$47,B344)&lt;&gt;1,"n.a.",INDEX('Item setup'!$I$8:$I$47,MATCH(B344,'Item setup'!$A$8:$A$47,0))))</x:f>
      </x:c>
      <x:c r="K344" s="17" t="str">
        <x:f>IF(OR(A344="",B344="",NOT(ISNUMBER(F344))),"",IF(ISNUMBER(J344),F344*J344,"n.a."))</x:f>
      </x:c>
      <x:c r="L344" s="15" t="str">
        <x:f>IF(OR(B344="",NOT(ISNUMBER(E344))),"",IF(OR(D344="Routine",D344="QC",D344="Repeat"),IF(COUNTIFS('Item setup'!$A$8:$A$47,B344)&lt;&gt;1,"n.a.",IF(IF(D344="Routine",COUNTIFS('Item setup'!$A$8:$A$47,B344,'Item setup'!$J$8:$J$47,"&lt;&gt;"),IF(D344="QC",COUNTIFS('Item setup'!$A$8:$A$47,B344,'Item setup'!$K$8:$K$47,"&lt;&gt;"),COUNTIFS('Item setup'!$A$8:$A$47,B344,'Item setup'!$L$8:$L$47,"&lt;&gt;")))=0,"n.a.",E344*IF(D344="Routine",INDEX('Item setup'!$J$8:$J$47,MATCH(B344,'Item setup'!$A$8:$A$47,0)),IF(D344="QC",INDEX('Item setup'!$K$8:$K$47,MATCH(B344,'Item setup'!$A$8:$A$47,0)),INDEX('Item setup'!$L$8:$L$47,MATCH(B344,'Item setup'!$A$8:$A$47,0)))))),""))</x:f>
      </x:c>
      <x:c r="M344" s="15" t="str">
        <x:f>IF(AND(ISNUMBER(F344),ISNUMBER(L344)),F344-L344,"")</x:f>
      </x:c>
      <x:c r="N344" s="15" t="str">
        <x:f>IF(COUNTA(A344:G344)=0,"",IF(OR(A344="",B344="",C344="",D344="",NOT(ISNUMBER(F344))),"Complete entry",IF(OR(NOT(ISNUMBER(A344)),NOT(ISNUMBER(F344)),F344&lt;0),"Invalid date/quantity",IF(COUNTIFS('Item setup'!$A$8:$A$47,B344)&lt;&gt;1,"Check item ID",IF(COUNTIFS('Lot register'!$A$8:$A$107,B344,'Lot register'!$B$8:$B$107,C344)&lt;&gt;1,"Check lot ID",IF(OR(D344="Routine",D344="QC",D344="Repeat"),IF(OR(NOT(ISNUMBER(E344)),E344&lt;0),"Enter work count",IF(NOT(ISNUMBER(J344)),"Enter pack details","Recorded")),IF(NOT(ISNUMBER(J344)),"Enter pack details","Recorded")))))))</x:f>
      </x:c>
      <x:c r="O344" s="15" t="str">
        <x:f>IF(B344="","",IF(COUNTIFS('Item setup'!$A$8:$A$47,B344)&lt;&gt;1,"n.a.",INDEX('Item setup'!$F$8:$F$47,MATCH(B344,'Item setup'!$A$8:$A$47,0))))</x:f>
      </x:c>
    </x:row>
    <x:row r="345" ht="24" customHeight="1">
      <x:c r="A345" s="7"/>
      <x:c r="B345" s="5"/>
      <x:c r="C345" s="5"/>
      <x:c r="D345" s="5"/>
      <x:c r="E345" s="16"/>
      <x:c r="F345" s="16"/>
      <x:c r="G345" s="5"/>
      <x:c r="H345" s="15" t="str">
        <x:f>IF(B345="","",IF(COUNTIFS('Item setup'!$A$8:$A$47,B345)&lt;&gt;1,"n.a.",INDEX('Item setup'!$B$8:$B$47,MATCH(B345,'Item setup'!$A$8:$A$47,0))))</x:f>
      </x:c>
      <x:c r="I345" s="15" t="str">
        <x:f>IF(B345="","",IF(COUNTIFS('Item setup'!$A$8:$A$47,B345)&lt;&gt;1,"n.a.",INDEX('Item setup'!$E$8:$E$47,MATCH(B345,'Item setup'!$A$8:$A$47,0))))</x:f>
      </x:c>
      <x:c r="J345" s="17" t="str">
        <x:f>IF(B345="","",IF(COUNTIFS('Item setup'!$A$8:$A$47,B345)&lt;&gt;1,"n.a.",INDEX('Item setup'!$I$8:$I$47,MATCH(B345,'Item setup'!$A$8:$A$47,0))))</x:f>
      </x:c>
      <x:c r="K345" s="17" t="str">
        <x:f>IF(OR(A345="",B345="",NOT(ISNUMBER(F345))),"",IF(ISNUMBER(J345),F345*J345,"n.a."))</x:f>
      </x:c>
      <x:c r="L345" s="15" t="str">
        <x:f>IF(OR(B345="",NOT(ISNUMBER(E345))),"",IF(OR(D345="Routine",D345="QC",D345="Repeat"),IF(COUNTIFS('Item setup'!$A$8:$A$47,B345)&lt;&gt;1,"n.a.",IF(IF(D345="Routine",COUNTIFS('Item setup'!$A$8:$A$47,B345,'Item setup'!$J$8:$J$47,"&lt;&gt;"),IF(D345="QC",COUNTIFS('Item setup'!$A$8:$A$47,B345,'Item setup'!$K$8:$K$47,"&lt;&gt;"),COUNTIFS('Item setup'!$A$8:$A$47,B345,'Item setup'!$L$8:$L$47,"&lt;&gt;")))=0,"n.a.",E345*IF(D345="Routine",INDEX('Item setup'!$J$8:$J$47,MATCH(B345,'Item setup'!$A$8:$A$47,0)),IF(D345="QC",INDEX('Item setup'!$K$8:$K$47,MATCH(B345,'Item setup'!$A$8:$A$47,0)),INDEX('Item setup'!$L$8:$L$47,MATCH(B345,'Item setup'!$A$8:$A$47,0)))))),""))</x:f>
      </x:c>
      <x:c r="M345" s="15" t="str">
        <x:f>IF(AND(ISNUMBER(F345),ISNUMBER(L345)),F345-L345,"")</x:f>
      </x:c>
      <x:c r="N345" s="15" t="str">
        <x:f>IF(COUNTA(A345:G345)=0,"",IF(OR(A345="",B345="",C345="",D345="",NOT(ISNUMBER(F345))),"Complete entry",IF(OR(NOT(ISNUMBER(A345)),NOT(ISNUMBER(F345)),F345&lt;0),"Invalid date/quantity",IF(COUNTIFS('Item setup'!$A$8:$A$47,B345)&lt;&gt;1,"Check item ID",IF(COUNTIFS('Lot register'!$A$8:$A$107,B345,'Lot register'!$B$8:$B$107,C345)&lt;&gt;1,"Check lot ID",IF(OR(D345="Routine",D345="QC",D345="Repeat"),IF(OR(NOT(ISNUMBER(E345)),E345&lt;0),"Enter work count",IF(NOT(ISNUMBER(J345)),"Enter pack details","Recorded")),IF(NOT(ISNUMBER(J345)),"Enter pack details","Recorded")))))))</x:f>
      </x:c>
      <x:c r="O345" s="15" t="str">
        <x:f>IF(B345="","",IF(COUNTIFS('Item setup'!$A$8:$A$47,B345)&lt;&gt;1,"n.a.",INDEX('Item setup'!$F$8:$F$47,MATCH(B345,'Item setup'!$A$8:$A$47,0))))</x:f>
      </x:c>
    </x:row>
    <x:row r="346" ht="24" customHeight="1">
      <x:c r="A346" s="7"/>
      <x:c r="B346" s="5"/>
      <x:c r="C346" s="5"/>
      <x:c r="D346" s="5"/>
      <x:c r="E346" s="16"/>
      <x:c r="F346" s="16"/>
      <x:c r="G346" s="5"/>
      <x:c r="H346" s="15" t="str">
        <x:f>IF(B346="","",IF(COUNTIFS('Item setup'!$A$8:$A$47,B346)&lt;&gt;1,"n.a.",INDEX('Item setup'!$B$8:$B$47,MATCH(B346,'Item setup'!$A$8:$A$47,0))))</x:f>
      </x:c>
      <x:c r="I346" s="15" t="str">
        <x:f>IF(B346="","",IF(COUNTIFS('Item setup'!$A$8:$A$47,B346)&lt;&gt;1,"n.a.",INDEX('Item setup'!$E$8:$E$47,MATCH(B346,'Item setup'!$A$8:$A$47,0))))</x:f>
      </x:c>
      <x:c r="J346" s="17" t="str">
        <x:f>IF(B346="","",IF(COUNTIFS('Item setup'!$A$8:$A$47,B346)&lt;&gt;1,"n.a.",INDEX('Item setup'!$I$8:$I$47,MATCH(B346,'Item setup'!$A$8:$A$47,0))))</x:f>
      </x:c>
      <x:c r="K346" s="17" t="str">
        <x:f>IF(OR(A346="",B346="",NOT(ISNUMBER(F346))),"",IF(ISNUMBER(J346),F346*J346,"n.a."))</x:f>
      </x:c>
      <x:c r="L346" s="15" t="str">
        <x:f>IF(OR(B346="",NOT(ISNUMBER(E346))),"",IF(OR(D346="Routine",D346="QC",D346="Repeat"),IF(COUNTIFS('Item setup'!$A$8:$A$47,B346)&lt;&gt;1,"n.a.",IF(IF(D346="Routine",COUNTIFS('Item setup'!$A$8:$A$47,B346,'Item setup'!$J$8:$J$47,"&lt;&gt;"),IF(D346="QC",COUNTIFS('Item setup'!$A$8:$A$47,B346,'Item setup'!$K$8:$K$47,"&lt;&gt;"),COUNTIFS('Item setup'!$A$8:$A$47,B346,'Item setup'!$L$8:$L$47,"&lt;&gt;")))=0,"n.a.",E346*IF(D346="Routine",INDEX('Item setup'!$J$8:$J$47,MATCH(B346,'Item setup'!$A$8:$A$47,0)),IF(D346="QC",INDEX('Item setup'!$K$8:$K$47,MATCH(B346,'Item setup'!$A$8:$A$47,0)),INDEX('Item setup'!$L$8:$L$47,MATCH(B346,'Item setup'!$A$8:$A$47,0)))))),""))</x:f>
      </x:c>
      <x:c r="M346" s="15" t="str">
        <x:f>IF(AND(ISNUMBER(F346),ISNUMBER(L346)),F346-L346,"")</x:f>
      </x:c>
      <x:c r="N346" s="15" t="str">
        <x:f>IF(COUNTA(A346:G346)=0,"",IF(OR(A346="",B346="",C346="",D346="",NOT(ISNUMBER(F346))),"Complete entry",IF(OR(NOT(ISNUMBER(A346)),NOT(ISNUMBER(F346)),F346&lt;0),"Invalid date/quantity",IF(COUNTIFS('Item setup'!$A$8:$A$47,B346)&lt;&gt;1,"Check item ID",IF(COUNTIFS('Lot register'!$A$8:$A$107,B346,'Lot register'!$B$8:$B$107,C346)&lt;&gt;1,"Check lot ID",IF(OR(D346="Routine",D346="QC",D346="Repeat"),IF(OR(NOT(ISNUMBER(E346)),E346&lt;0),"Enter work count",IF(NOT(ISNUMBER(J346)),"Enter pack details","Recorded")),IF(NOT(ISNUMBER(J346)),"Enter pack details","Recorded")))))))</x:f>
      </x:c>
      <x:c r="O346" s="15" t="str">
        <x:f>IF(B346="","",IF(COUNTIFS('Item setup'!$A$8:$A$47,B346)&lt;&gt;1,"n.a.",INDEX('Item setup'!$F$8:$F$47,MATCH(B346,'Item setup'!$A$8:$A$47,0))))</x:f>
      </x:c>
    </x:row>
    <x:row r="347" ht="24" customHeight="1">
      <x:c r="A347" s="7"/>
      <x:c r="B347" s="5"/>
      <x:c r="C347" s="5"/>
      <x:c r="D347" s="5"/>
      <x:c r="E347" s="16"/>
      <x:c r="F347" s="16"/>
      <x:c r="G347" s="5"/>
      <x:c r="H347" s="15" t="str">
        <x:f>IF(B347="","",IF(COUNTIFS('Item setup'!$A$8:$A$47,B347)&lt;&gt;1,"n.a.",INDEX('Item setup'!$B$8:$B$47,MATCH(B347,'Item setup'!$A$8:$A$47,0))))</x:f>
      </x:c>
      <x:c r="I347" s="15" t="str">
        <x:f>IF(B347="","",IF(COUNTIFS('Item setup'!$A$8:$A$47,B347)&lt;&gt;1,"n.a.",INDEX('Item setup'!$E$8:$E$47,MATCH(B347,'Item setup'!$A$8:$A$47,0))))</x:f>
      </x:c>
      <x:c r="J347" s="17" t="str">
        <x:f>IF(B347="","",IF(COUNTIFS('Item setup'!$A$8:$A$47,B347)&lt;&gt;1,"n.a.",INDEX('Item setup'!$I$8:$I$47,MATCH(B347,'Item setup'!$A$8:$A$47,0))))</x:f>
      </x:c>
      <x:c r="K347" s="17" t="str">
        <x:f>IF(OR(A347="",B347="",NOT(ISNUMBER(F347))),"",IF(ISNUMBER(J347),F347*J347,"n.a."))</x:f>
      </x:c>
      <x:c r="L347" s="15" t="str">
        <x:f>IF(OR(B347="",NOT(ISNUMBER(E347))),"",IF(OR(D347="Routine",D347="QC",D347="Repeat"),IF(COUNTIFS('Item setup'!$A$8:$A$47,B347)&lt;&gt;1,"n.a.",IF(IF(D347="Routine",COUNTIFS('Item setup'!$A$8:$A$47,B347,'Item setup'!$J$8:$J$47,"&lt;&gt;"),IF(D347="QC",COUNTIFS('Item setup'!$A$8:$A$47,B347,'Item setup'!$K$8:$K$47,"&lt;&gt;"),COUNTIFS('Item setup'!$A$8:$A$47,B347,'Item setup'!$L$8:$L$47,"&lt;&gt;")))=0,"n.a.",E347*IF(D347="Routine",INDEX('Item setup'!$J$8:$J$47,MATCH(B347,'Item setup'!$A$8:$A$47,0)),IF(D347="QC",INDEX('Item setup'!$K$8:$K$47,MATCH(B347,'Item setup'!$A$8:$A$47,0)),INDEX('Item setup'!$L$8:$L$47,MATCH(B347,'Item setup'!$A$8:$A$47,0)))))),""))</x:f>
      </x:c>
      <x:c r="M347" s="15" t="str">
        <x:f>IF(AND(ISNUMBER(F347),ISNUMBER(L347)),F347-L347,"")</x:f>
      </x:c>
      <x:c r="N347" s="15" t="str">
        <x:f>IF(COUNTA(A347:G347)=0,"",IF(OR(A347="",B347="",C347="",D347="",NOT(ISNUMBER(F347))),"Complete entry",IF(OR(NOT(ISNUMBER(A347)),NOT(ISNUMBER(F347)),F347&lt;0),"Invalid date/quantity",IF(COUNTIFS('Item setup'!$A$8:$A$47,B347)&lt;&gt;1,"Check item ID",IF(COUNTIFS('Lot register'!$A$8:$A$107,B347,'Lot register'!$B$8:$B$107,C347)&lt;&gt;1,"Check lot ID",IF(OR(D347="Routine",D347="QC",D347="Repeat"),IF(OR(NOT(ISNUMBER(E347)),E347&lt;0),"Enter work count",IF(NOT(ISNUMBER(J347)),"Enter pack details","Recorded")),IF(NOT(ISNUMBER(J347)),"Enter pack details","Recorded")))))))</x:f>
      </x:c>
      <x:c r="O347" s="15" t="str">
        <x:f>IF(B347="","",IF(COUNTIFS('Item setup'!$A$8:$A$47,B347)&lt;&gt;1,"n.a.",INDEX('Item setup'!$F$8:$F$47,MATCH(B347,'Item setup'!$A$8:$A$47,0))))</x:f>
      </x:c>
    </x:row>
    <x:row r="348" ht="24" customHeight="1">
      <x:c r="A348" s="7"/>
      <x:c r="B348" s="5"/>
      <x:c r="C348" s="5"/>
      <x:c r="D348" s="5"/>
      <x:c r="E348" s="16"/>
      <x:c r="F348" s="16"/>
      <x:c r="G348" s="5"/>
      <x:c r="H348" s="15" t="str">
        <x:f>IF(B348="","",IF(COUNTIFS('Item setup'!$A$8:$A$47,B348)&lt;&gt;1,"n.a.",INDEX('Item setup'!$B$8:$B$47,MATCH(B348,'Item setup'!$A$8:$A$47,0))))</x:f>
      </x:c>
      <x:c r="I348" s="15" t="str">
        <x:f>IF(B348="","",IF(COUNTIFS('Item setup'!$A$8:$A$47,B348)&lt;&gt;1,"n.a.",INDEX('Item setup'!$E$8:$E$47,MATCH(B348,'Item setup'!$A$8:$A$47,0))))</x:f>
      </x:c>
      <x:c r="J348" s="17" t="str">
        <x:f>IF(B348="","",IF(COUNTIFS('Item setup'!$A$8:$A$47,B348)&lt;&gt;1,"n.a.",INDEX('Item setup'!$I$8:$I$47,MATCH(B348,'Item setup'!$A$8:$A$47,0))))</x:f>
      </x:c>
      <x:c r="K348" s="17" t="str">
        <x:f>IF(OR(A348="",B348="",NOT(ISNUMBER(F348))),"",IF(ISNUMBER(J348),F348*J348,"n.a."))</x:f>
      </x:c>
      <x:c r="L348" s="15" t="str">
        <x:f>IF(OR(B348="",NOT(ISNUMBER(E348))),"",IF(OR(D348="Routine",D348="QC",D348="Repeat"),IF(COUNTIFS('Item setup'!$A$8:$A$47,B348)&lt;&gt;1,"n.a.",IF(IF(D348="Routine",COUNTIFS('Item setup'!$A$8:$A$47,B348,'Item setup'!$J$8:$J$47,"&lt;&gt;"),IF(D348="QC",COUNTIFS('Item setup'!$A$8:$A$47,B348,'Item setup'!$K$8:$K$47,"&lt;&gt;"),COUNTIFS('Item setup'!$A$8:$A$47,B348,'Item setup'!$L$8:$L$47,"&lt;&gt;")))=0,"n.a.",E348*IF(D348="Routine",INDEX('Item setup'!$J$8:$J$47,MATCH(B348,'Item setup'!$A$8:$A$47,0)),IF(D348="QC",INDEX('Item setup'!$K$8:$K$47,MATCH(B348,'Item setup'!$A$8:$A$47,0)),INDEX('Item setup'!$L$8:$L$47,MATCH(B348,'Item setup'!$A$8:$A$47,0)))))),""))</x:f>
      </x:c>
      <x:c r="M348" s="15" t="str">
        <x:f>IF(AND(ISNUMBER(F348),ISNUMBER(L348)),F348-L348,"")</x:f>
      </x:c>
      <x:c r="N348" s="15" t="str">
        <x:f>IF(COUNTA(A348:G348)=0,"",IF(OR(A348="",B348="",C348="",D348="",NOT(ISNUMBER(F348))),"Complete entry",IF(OR(NOT(ISNUMBER(A348)),NOT(ISNUMBER(F348)),F348&lt;0),"Invalid date/quantity",IF(COUNTIFS('Item setup'!$A$8:$A$47,B348)&lt;&gt;1,"Check item ID",IF(COUNTIFS('Lot register'!$A$8:$A$107,B348,'Lot register'!$B$8:$B$107,C348)&lt;&gt;1,"Check lot ID",IF(OR(D348="Routine",D348="QC",D348="Repeat"),IF(OR(NOT(ISNUMBER(E348)),E348&lt;0),"Enter work count",IF(NOT(ISNUMBER(J348)),"Enter pack details","Recorded")),IF(NOT(ISNUMBER(J348)),"Enter pack details","Recorded")))))))</x:f>
      </x:c>
      <x:c r="O348" s="15" t="str">
        <x:f>IF(B348="","",IF(COUNTIFS('Item setup'!$A$8:$A$47,B348)&lt;&gt;1,"n.a.",INDEX('Item setup'!$F$8:$F$47,MATCH(B348,'Item setup'!$A$8:$A$47,0))))</x:f>
      </x:c>
    </x:row>
    <x:row r="349" ht="24" customHeight="1">
      <x:c r="A349" s="7"/>
      <x:c r="B349" s="5"/>
      <x:c r="C349" s="5"/>
      <x:c r="D349" s="5"/>
      <x:c r="E349" s="16"/>
      <x:c r="F349" s="16"/>
      <x:c r="G349" s="5"/>
      <x:c r="H349" s="15" t="str">
        <x:f>IF(B349="","",IF(COUNTIFS('Item setup'!$A$8:$A$47,B349)&lt;&gt;1,"n.a.",INDEX('Item setup'!$B$8:$B$47,MATCH(B349,'Item setup'!$A$8:$A$47,0))))</x:f>
      </x:c>
      <x:c r="I349" s="15" t="str">
        <x:f>IF(B349="","",IF(COUNTIFS('Item setup'!$A$8:$A$47,B349)&lt;&gt;1,"n.a.",INDEX('Item setup'!$E$8:$E$47,MATCH(B349,'Item setup'!$A$8:$A$47,0))))</x:f>
      </x:c>
      <x:c r="J349" s="17" t="str">
        <x:f>IF(B349="","",IF(COUNTIFS('Item setup'!$A$8:$A$47,B349)&lt;&gt;1,"n.a.",INDEX('Item setup'!$I$8:$I$47,MATCH(B349,'Item setup'!$A$8:$A$47,0))))</x:f>
      </x:c>
      <x:c r="K349" s="17" t="str">
        <x:f>IF(OR(A349="",B349="",NOT(ISNUMBER(F349))),"",IF(ISNUMBER(J349),F349*J349,"n.a."))</x:f>
      </x:c>
      <x:c r="L349" s="15" t="str">
        <x:f>IF(OR(B349="",NOT(ISNUMBER(E349))),"",IF(OR(D349="Routine",D349="QC",D349="Repeat"),IF(COUNTIFS('Item setup'!$A$8:$A$47,B349)&lt;&gt;1,"n.a.",IF(IF(D349="Routine",COUNTIFS('Item setup'!$A$8:$A$47,B349,'Item setup'!$J$8:$J$47,"&lt;&gt;"),IF(D349="QC",COUNTIFS('Item setup'!$A$8:$A$47,B349,'Item setup'!$K$8:$K$47,"&lt;&gt;"),COUNTIFS('Item setup'!$A$8:$A$47,B349,'Item setup'!$L$8:$L$47,"&lt;&gt;")))=0,"n.a.",E349*IF(D349="Routine",INDEX('Item setup'!$J$8:$J$47,MATCH(B349,'Item setup'!$A$8:$A$47,0)),IF(D349="QC",INDEX('Item setup'!$K$8:$K$47,MATCH(B349,'Item setup'!$A$8:$A$47,0)),INDEX('Item setup'!$L$8:$L$47,MATCH(B349,'Item setup'!$A$8:$A$47,0)))))),""))</x:f>
      </x:c>
      <x:c r="M349" s="15" t="str">
        <x:f>IF(AND(ISNUMBER(F349),ISNUMBER(L349)),F349-L349,"")</x:f>
      </x:c>
      <x:c r="N349" s="15" t="str">
        <x:f>IF(COUNTA(A349:G349)=0,"",IF(OR(A349="",B349="",C349="",D349="",NOT(ISNUMBER(F349))),"Complete entry",IF(OR(NOT(ISNUMBER(A349)),NOT(ISNUMBER(F349)),F349&lt;0),"Invalid date/quantity",IF(COUNTIFS('Item setup'!$A$8:$A$47,B349)&lt;&gt;1,"Check item ID",IF(COUNTIFS('Lot register'!$A$8:$A$107,B349,'Lot register'!$B$8:$B$107,C349)&lt;&gt;1,"Check lot ID",IF(OR(D349="Routine",D349="QC",D349="Repeat"),IF(OR(NOT(ISNUMBER(E349)),E349&lt;0),"Enter work count",IF(NOT(ISNUMBER(J349)),"Enter pack details","Recorded")),IF(NOT(ISNUMBER(J349)),"Enter pack details","Recorded")))))))</x:f>
      </x:c>
      <x:c r="O349" s="15" t="str">
        <x:f>IF(B349="","",IF(COUNTIFS('Item setup'!$A$8:$A$47,B349)&lt;&gt;1,"n.a.",INDEX('Item setup'!$F$8:$F$47,MATCH(B349,'Item setup'!$A$8:$A$47,0))))</x:f>
      </x:c>
    </x:row>
    <x:row r="350" ht="24" customHeight="1">
      <x:c r="A350" s="7"/>
      <x:c r="B350" s="5"/>
      <x:c r="C350" s="5"/>
      <x:c r="D350" s="5"/>
      <x:c r="E350" s="16"/>
      <x:c r="F350" s="16"/>
      <x:c r="G350" s="5"/>
      <x:c r="H350" s="15" t="str">
        <x:f>IF(B350="","",IF(COUNTIFS('Item setup'!$A$8:$A$47,B350)&lt;&gt;1,"n.a.",INDEX('Item setup'!$B$8:$B$47,MATCH(B350,'Item setup'!$A$8:$A$47,0))))</x:f>
      </x:c>
      <x:c r="I350" s="15" t="str">
        <x:f>IF(B350="","",IF(COUNTIFS('Item setup'!$A$8:$A$47,B350)&lt;&gt;1,"n.a.",INDEX('Item setup'!$E$8:$E$47,MATCH(B350,'Item setup'!$A$8:$A$47,0))))</x:f>
      </x:c>
      <x:c r="J350" s="17" t="str">
        <x:f>IF(B350="","",IF(COUNTIFS('Item setup'!$A$8:$A$47,B350)&lt;&gt;1,"n.a.",INDEX('Item setup'!$I$8:$I$47,MATCH(B350,'Item setup'!$A$8:$A$47,0))))</x:f>
      </x:c>
      <x:c r="K350" s="17" t="str">
        <x:f>IF(OR(A350="",B350="",NOT(ISNUMBER(F350))),"",IF(ISNUMBER(J350),F350*J350,"n.a."))</x:f>
      </x:c>
      <x:c r="L350" s="15" t="str">
        <x:f>IF(OR(B350="",NOT(ISNUMBER(E350))),"",IF(OR(D350="Routine",D350="QC",D350="Repeat"),IF(COUNTIFS('Item setup'!$A$8:$A$47,B350)&lt;&gt;1,"n.a.",IF(IF(D350="Routine",COUNTIFS('Item setup'!$A$8:$A$47,B350,'Item setup'!$J$8:$J$47,"&lt;&gt;"),IF(D350="QC",COUNTIFS('Item setup'!$A$8:$A$47,B350,'Item setup'!$K$8:$K$47,"&lt;&gt;"),COUNTIFS('Item setup'!$A$8:$A$47,B350,'Item setup'!$L$8:$L$47,"&lt;&gt;")))=0,"n.a.",E350*IF(D350="Routine",INDEX('Item setup'!$J$8:$J$47,MATCH(B350,'Item setup'!$A$8:$A$47,0)),IF(D350="QC",INDEX('Item setup'!$K$8:$K$47,MATCH(B350,'Item setup'!$A$8:$A$47,0)),INDEX('Item setup'!$L$8:$L$47,MATCH(B350,'Item setup'!$A$8:$A$47,0)))))),""))</x:f>
      </x:c>
      <x:c r="M350" s="15" t="str">
        <x:f>IF(AND(ISNUMBER(F350),ISNUMBER(L350)),F350-L350,"")</x:f>
      </x:c>
      <x:c r="N350" s="15" t="str">
        <x:f>IF(COUNTA(A350:G350)=0,"",IF(OR(A350="",B350="",C350="",D350="",NOT(ISNUMBER(F350))),"Complete entry",IF(OR(NOT(ISNUMBER(A350)),NOT(ISNUMBER(F350)),F350&lt;0),"Invalid date/quantity",IF(COUNTIFS('Item setup'!$A$8:$A$47,B350)&lt;&gt;1,"Check item ID",IF(COUNTIFS('Lot register'!$A$8:$A$107,B350,'Lot register'!$B$8:$B$107,C350)&lt;&gt;1,"Check lot ID",IF(OR(D350="Routine",D350="QC",D350="Repeat"),IF(OR(NOT(ISNUMBER(E350)),E350&lt;0),"Enter work count",IF(NOT(ISNUMBER(J350)),"Enter pack details","Recorded")),IF(NOT(ISNUMBER(J350)),"Enter pack details","Recorded")))))))</x:f>
      </x:c>
      <x:c r="O350" s="15" t="str">
        <x:f>IF(B350="","",IF(COUNTIFS('Item setup'!$A$8:$A$47,B350)&lt;&gt;1,"n.a.",INDEX('Item setup'!$F$8:$F$47,MATCH(B350,'Item setup'!$A$8:$A$47,0))))</x:f>
      </x:c>
    </x:row>
    <x:row r="351" ht="24" customHeight="1">
      <x:c r="A351" s="7"/>
      <x:c r="B351" s="5"/>
      <x:c r="C351" s="5"/>
      <x:c r="D351" s="5"/>
      <x:c r="E351" s="16"/>
      <x:c r="F351" s="16"/>
      <x:c r="G351" s="5"/>
      <x:c r="H351" s="15" t="str">
        <x:f>IF(B351="","",IF(COUNTIFS('Item setup'!$A$8:$A$47,B351)&lt;&gt;1,"n.a.",INDEX('Item setup'!$B$8:$B$47,MATCH(B351,'Item setup'!$A$8:$A$47,0))))</x:f>
      </x:c>
      <x:c r="I351" s="15" t="str">
        <x:f>IF(B351="","",IF(COUNTIFS('Item setup'!$A$8:$A$47,B351)&lt;&gt;1,"n.a.",INDEX('Item setup'!$E$8:$E$47,MATCH(B351,'Item setup'!$A$8:$A$47,0))))</x:f>
      </x:c>
      <x:c r="J351" s="17" t="str">
        <x:f>IF(B351="","",IF(COUNTIFS('Item setup'!$A$8:$A$47,B351)&lt;&gt;1,"n.a.",INDEX('Item setup'!$I$8:$I$47,MATCH(B351,'Item setup'!$A$8:$A$47,0))))</x:f>
      </x:c>
      <x:c r="K351" s="17" t="str">
        <x:f>IF(OR(A351="",B351="",NOT(ISNUMBER(F351))),"",IF(ISNUMBER(J351),F351*J351,"n.a."))</x:f>
      </x:c>
      <x:c r="L351" s="15" t="str">
        <x:f>IF(OR(B351="",NOT(ISNUMBER(E351))),"",IF(OR(D351="Routine",D351="QC",D351="Repeat"),IF(COUNTIFS('Item setup'!$A$8:$A$47,B351)&lt;&gt;1,"n.a.",IF(IF(D351="Routine",COUNTIFS('Item setup'!$A$8:$A$47,B351,'Item setup'!$J$8:$J$47,"&lt;&gt;"),IF(D351="QC",COUNTIFS('Item setup'!$A$8:$A$47,B351,'Item setup'!$K$8:$K$47,"&lt;&gt;"),COUNTIFS('Item setup'!$A$8:$A$47,B351,'Item setup'!$L$8:$L$47,"&lt;&gt;")))=0,"n.a.",E351*IF(D351="Routine",INDEX('Item setup'!$J$8:$J$47,MATCH(B351,'Item setup'!$A$8:$A$47,0)),IF(D351="QC",INDEX('Item setup'!$K$8:$K$47,MATCH(B351,'Item setup'!$A$8:$A$47,0)),INDEX('Item setup'!$L$8:$L$47,MATCH(B351,'Item setup'!$A$8:$A$47,0)))))),""))</x:f>
      </x:c>
      <x:c r="M351" s="15" t="str">
        <x:f>IF(AND(ISNUMBER(F351),ISNUMBER(L351)),F351-L351,"")</x:f>
      </x:c>
      <x:c r="N351" s="15" t="str">
        <x:f>IF(COUNTA(A351:G351)=0,"",IF(OR(A351="",B351="",C351="",D351="",NOT(ISNUMBER(F351))),"Complete entry",IF(OR(NOT(ISNUMBER(A351)),NOT(ISNUMBER(F351)),F351&lt;0),"Invalid date/quantity",IF(COUNTIFS('Item setup'!$A$8:$A$47,B351)&lt;&gt;1,"Check item ID",IF(COUNTIFS('Lot register'!$A$8:$A$107,B351,'Lot register'!$B$8:$B$107,C351)&lt;&gt;1,"Check lot ID",IF(OR(D351="Routine",D351="QC",D351="Repeat"),IF(OR(NOT(ISNUMBER(E351)),E351&lt;0),"Enter work count",IF(NOT(ISNUMBER(J351)),"Enter pack details","Recorded")),IF(NOT(ISNUMBER(J351)),"Enter pack details","Recorded")))))))</x:f>
      </x:c>
      <x:c r="O351" s="15" t="str">
        <x:f>IF(B351="","",IF(COUNTIFS('Item setup'!$A$8:$A$47,B351)&lt;&gt;1,"n.a.",INDEX('Item setup'!$F$8:$F$47,MATCH(B351,'Item setup'!$A$8:$A$47,0))))</x:f>
      </x:c>
    </x:row>
    <x:row r="352" ht="24" customHeight="1">
      <x:c r="A352" s="7"/>
      <x:c r="B352" s="5"/>
      <x:c r="C352" s="5"/>
      <x:c r="D352" s="5"/>
      <x:c r="E352" s="16"/>
      <x:c r="F352" s="16"/>
      <x:c r="G352" s="5"/>
      <x:c r="H352" s="15" t="str">
        <x:f>IF(B352="","",IF(COUNTIFS('Item setup'!$A$8:$A$47,B352)&lt;&gt;1,"n.a.",INDEX('Item setup'!$B$8:$B$47,MATCH(B352,'Item setup'!$A$8:$A$47,0))))</x:f>
      </x:c>
      <x:c r="I352" s="15" t="str">
        <x:f>IF(B352="","",IF(COUNTIFS('Item setup'!$A$8:$A$47,B352)&lt;&gt;1,"n.a.",INDEX('Item setup'!$E$8:$E$47,MATCH(B352,'Item setup'!$A$8:$A$47,0))))</x:f>
      </x:c>
      <x:c r="J352" s="17" t="str">
        <x:f>IF(B352="","",IF(COUNTIFS('Item setup'!$A$8:$A$47,B352)&lt;&gt;1,"n.a.",INDEX('Item setup'!$I$8:$I$47,MATCH(B352,'Item setup'!$A$8:$A$47,0))))</x:f>
      </x:c>
      <x:c r="K352" s="17" t="str">
        <x:f>IF(OR(A352="",B352="",NOT(ISNUMBER(F352))),"",IF(ISNUMBER(J352),F352*J352,"n.a."))</x:f>
      </x:c>
      <x:c r="L352" s="15" t="str">
        <x:f>IF(OR(B352="",NOT(ISNUMBER(E352))),"",IF(OR(D352="Routine",D352="QC",D352="Repeat"),IF(COUNTIFS('Item setup'!$A$8:$A$47,B352)&lt;&gt;1,"n.a.",IF(IF(D352="Routine",COUNTIFS('Item setup'!$A$8:$A$47,B352,'Item setup'!$J$8:$J$47,"&lt;&gt;"),IF(D352="QC",COUNTIFS('Item setup'!$A$8:$A$47,B352,'Item setup'!$K$8:$K$47,"&lt;&gt;"),COUNTIFS('Item setup'!$A$8:$A$47,B352,'Item setup'!$L$8:$L$47,"&lt;&gt;")))=0,"n.a.",E352*IF(D352="Routine",INDEX('Item setup'!$J$8:$J$47,MATCH(B352,'Item setup'!$A$8:$A$47,0)),IF(D352="QC",INDEX('Item setup'!$K$8:$K$47,MATCH(B352,'Item setup'!$A$8:$A$47,0)),INDEX('Item setup'!$L$8:$L$47,MATCH(B352,'Item setup'!$A$8:$A$47,0)))))),""))</x:f>
      </x:c>
      <x:c r="M352" s="15" t="str">
        <x:f>IF(AND(ISNUMBER(F352),ISNUMBER(L352)),F352-L352,"")</x:f>
      </x:c>
      <x:c r="N352" s="15" t="str">
        <x:f>IF(COUNTA(A352:G352)=0,"",IF(OR(A352="",B352="",C352="",D352="",NOT(ISNUMBER(F352))),"Complete entry",IF(OR(NOT(ISNUMBER(A352)),NOT(ISNUMBER(F352)),F352&lt;0),"Invalid date/quantity",IF(COUNTIFS('Item setup'!$A$8:$A$47,B352)&lt;&gt;1,"Check item ID",IF(COUNTIFS('Lot register'!$A$8:$A$107,B352,'Lot register'!$B$8:$B$107,C352)&lt;&gt;1,"Check lot ID",IF(OR(D352="Routine",D352="QC",D352="Repeat"),IF(OR(NOT(ISNUMBER(E352)),E352&lt;0),"Enter work count",IF(NOT(ISNUMBER(J352)),"Enter pack details","Recorded")),IF(NOT(ISNUMBER(J352)),"Enter pack details","Recorded")))))))</x:f>
      </x:c>
      <x:c r="O352" s="15" t="str">
        <x:f>IF(B352="","",IF(COUNTIFS('Item setup'!$A$8:$A$47,B352)&lt;&gt;1,"n.a.",INDEX('Item setup'!$F$8:$F$47,MATCH(B352,'Item setup'!$A$8:$A$47,0))))</x:f>
      </x:c>
    </x:row>
    <x:row r="353" ht="24" customHeight="1">
      <x:c r="A353" s="7"/>
      <x:c r="B353" s="5"/>
      <x:c r="C353" s="5"/>
      <x:c r="D353" s="5"/>
      <x:c r="E353" s="16"/>
      <x:c r="F353" s="16"/>
      <x:c r="G353" s="5"/>
      <x:c r="H353" s="15" t="str">
        <x:f>IF(B353="","",IF(COUNTIFS('Item setup'!$A$8:$A$47,B353)&lt;&gt;1,"n.a.",INDEX('Item setup'!$B$8:$B$47,MATCH(B353,'Item setup'!$A$8:$A$47,0))))</x:f>
      </x:c>
      <x:c r="I353" s="15" t="str">
        <x:f>IF(B353="","",IF(COUNTIFS('Item setup'!$A$8:$A$47,B353)&lt;&gt;1,"n.a.",INDEX('Item setup'!$E$8:$E$47,MATCH(B353,'Item setup'!$A$8:$A$47,0))))</x:f>
      </x:c>
      <x:c r="J353" s="17" t="str">
        <x:f>IF(B353="","",IF(COUNTIFS('Item setup'!$A$8:$A$47,B353)&lt;&gt;1,"n.a.",INDEX('Item setup'!$I$8:$I$47,MATCH(B353,'Item setup'!$A$8:$A$47,0))))</x:f>
      </x:c>
      <x:c r="K353" s="17" t="str">
        <x:f>IF(OR(A353="",B353="",NOT(ISNUMBER(F353))),"",IF(ISNUMBER(J353),F353*J353,"n.a."))</x:f>
      </x:c>
      <x:c r="L353" s="15" t="str">
        <x:f>IF(OR(B353="",NOT(ISNUMBER(E353))),"",IF(OR(D353="Routine",D353="QC",D353="Repeat"),IF(COUNTIFS('Item setup'!$A$8:$A$47,B353)&lt;&gt;1,"n.a.",IF(IF(D353="Routine",COUNTIFS('Item setup'!$A$8:$A$47,B353,'Item setup'!$J$8:$J$47,"&lt;&gt;"),IF(D353="QC",COUNTIFS('Item setup'!$A$8:$A$47,B353,'Item setup'!$K$8:$K$47,"&lt;&gt;"),COUNTIFS('Item setup'!$A$8:$A$47,B353,'Item setup'!$L$8:$L$47,"&lt;&gt;")))=0,"n.a.",E353*IF(D353="Routine",INDEX('Item setup'!$J$8:$J$47,MATCH(B353,'Item setup'!$A$8:$A$47,0)),IF(D353="QC",INDEX('Item setup'!$K$8:$K$47,MATCH(B353,'Item setup'!$A$8:$A$47,0)),INDEX('Item setup'!$L$8:$L$47,MATCH(B353,'Item setup'!$A$8:$A$47,0)))))),""))</x:f>
      </x:c>
      <x:c r="M353" s="15" t="str">
        <x:f>IF(AND(ISNUMBER(F353),ISNUMBER(L353)),F353-L353,"")</x:f>
      </x:c>
      <x:c r="N353" s="15" t="str">
        <x:f>IF(COUNTA(A353:G353)=0,"",IF(OR(A353="",B353="",C353="",D353="",NOT(ISNUMBER(F353))),"Complete entry",IF(OR(NOT(ISNUMBER(A353)),NOT(ISNUMBER(F353)),F353&lt;0),"Invalid date/quantity",IF(COUNTIFS('Item setup'!$A$8:$A$47,B353)&lt;&gt;1,"Check item ID",IF(COUNTIFS('Lot register'!$A$8:$A$107,B353,'Lot register'!$B$8:$B$107,C353)&lt;&gt;1,"Check lot ID",IF(OR(D353="Routine",D353="QC",D353="Repeat"),IF(OR(NOT(ISNUMBER(E353)),E353&lt;0),"Enter work count",IF(NOT(ISNUMBER(J353)),"Enter pack details","Recorded")),IF(NOT(ISNUMBER(J353)),"Enter pack details","Recorded")))))))</x:f>
      </x:c>
      <x:c r="O353" s="15" t="str">
        <x:f>IF(B353="","",IF(COUNTIFS('Item setup'!$A$8:$A$47,B353)&lt;&gt;1,"n.a.",INDEX('Item setup'!$F$8:$F$47,MATCH(B353,'Item setup'!$A$8:$A$47,0))))</x:f>
      </x:c>
    </x:row>
    <x:row r="354" ht="24" customHeight="1">
      <x:c r="A354" s="7"/>
      <x:c r="B354" s="5"/>
      <x:c r="C354" s="5"/>
      <x:c r="D354" s="5"/>
      <x:c r="E354" s="16"/>
      <x:c r="F354" s="16"/>
      <x:c r="G354" s="5"/>
      <x:c r="H354" s="15" t="str">
        <x:f>IF(B354="","",IF(COUNTIFS('Item setup'!$A$8:$A$47,B354)&lt;&gt;1,"n.a.",INDEX('Item setup'!$B$8:$B$47,MATCH(B354,'Item setup'!$A$8:$A$47,0))))</x:f>
      </x:c>
      <x:c r="I354" s="15" t="str">
        <x:f>IF(B354="","",IF(COUNTIFS('Item setup'!$A$8:$A$47,B354)&lt;&gt;1,"n.a.",INDEX('Item setup'!$E$8:$E$47,MATCH(B354,'Item setup'!$A$8:$A$47,0))))</x:f>
      </x:c>
      <x:c r="J354" s="17" t="str">
        <x:f>IF(B354="","",IF(COUNTIFS('Item setup'!$A$8:$A$47,B354)&lt;&gt;1,"n.a.",INDEX('Item setup'!$I$8:$I$47,MATCH(B354,'Item setup'!$A$8:$A$47,0))))</x:f>
      </x:c>
      <x:c r="K354" s="17" t="str">
        <x:f>IF(OR(A354="",B354="",NOT(ISNUMBER(F354))),"",IF(ISNUMBER(J354),F354*J354,"n.a."))</x:f>
      </x:c>
      <x:c r="L354" s="15" t="str">
        <x:f>IF(OR(B354="",NOT(ISNUMBER(E354))),"",IF(OR(D354="Routine",D354="QC",D354="Repeat"),IF(COUNTIFS('Item setup'!$A$8:$A$47,B354)&lt;&gt;1,"n.a.",IF(IF(D354="Routine",COUNTIFS('Item setup'!$A$8:$A$47,B354,'Item setup'!$J$8:$J$47,"&lt;&gt;"),IF(D354="QC",COUNTIFS('Item setup'!$A$8:$A$47,B354,'Item setup'!$K$8:$K$47,"&lt;&gt;"),COUNTIFS('Item setup'!$A$8:$A$47,B354,'Item setup'!$L$8:$L$47,"&lt;&gt;")))=0,"n.a.",E354*IF(D354="Routine",INDEX('Item setup'!$J$8:$J$47,MATCH(B354,'Item setup'!$A$8:$A$47,0)),IF(D354="QC",INDEX('Item setup'!$K$8:$K$47,MATCH(B354,'Item setup'!$A$8:$A$47,0)),INDEX('Item setup'!$L$8:$L$47,MATCH(B354,'Item setup'!$A$8:$A$47,0)))))),""))</x:f>
      </x:c>
      <x:c r="M354" s="15" t="str">
        <x:f>IF(AND(ISNUMBER(F354),ISNUMBER(L354)),F354-L354,"")</x:f>
      </x:c>
      <x:c r="N354" s="15" t="str">
        <x:f>IF(COUNTA(A354:G354)=0,"",IF(OR(A354="",B354="",C354="",D354="",NOT(ISNUMBER(F354))),"Complete entry",IF(OR(NOT(ISNUMBER(A354)),NOT(ISNUMBER(F354)),F354&lt;0),"Invalid date/quantity",IF(COUNTIFS('Item setup'!$A$8:$A$47,B354)&lt;&gt;1,"Check item ID",IF(COUNTIFS('Lot register'!$A$8:$A$107,B354,'Lot register'!$B$8:$B$107,C354)&lt;&gt;1,"Check lot ID",IF(OR(D354="Routine",D354="QC",D354="Repeat"),IF(OR(NOT(ISNUMBER(E354)),E354&lt;0),"Enter work count",IF(NOT(ISNUMBER(J354)),"Enter pack details","Recorded")),IF(NOT(ISNUMBER(J354)),"Enter pack details","Recorded")))))))</x:f>
      </x:c>
      <x:c r="O354" s="15" t="str">
        <x:f>IF(B354="","",IF(COUNTIFS('Item setup'!$A$8:$A$47,B354)&lt;&gt;1,"n.a.",INDEX('Item setup'!$F$8:$F$47,MATCH(B354,'Item setup'!$A$8:$A$47,0))))</x:f>
      </x:c>
    </x:row>
    <x:row r="355" ht="24" customHeight="1">
      <x:c r="A355" s="7"/>
      <x:c r="B355" s="5"/>
      <x:c r="C355" s="5"/>
      <x:c r="D355" s="5"/>
      <x:c r="E355" s="16"/>
      <x:c r="F355" s="16"/>
      <x:c r="G355" s="5"/>
      <x:c r="H355" s="15" t="str">
        <x:f>IF(B355="","",IF(COUNTIFS('Item setup'!$A$8:$A$47,B355)&lt;&gt;1,"n.a.",INDEX('Item setup'!$B$8:$B$47,MATCH(B355,'Item setup'!$A$8:$A$47,0))))</x:f>
      </x:c>
      <x:c r="I355" s="15" t="str">
        <x:f>IF(B355="","",IF(COUNTIFS('Item setup'!$A$8:$A$47,B355)&lt;&gt;1,"n.a.",INDEX('Item setup'!$E$8:$E$47,MATCH(B355,'Item setup'!$A$8:$A$47,0))))</x:f>
      </x:c>
      <x:c r="J355" s="17" t="str">
        <x:f>IF(B355="","",IF(COUNTIFS('Item setup'!$A$8:$A$47,B355)&lt;&gt;1,"n.a.",INDEX('Item setup'!$I$8:$I$47,MATCH(B355,'Item setup'!$A$8:$A$47,0))))</x:f>
      </x:c>
      <x:c r="K355" s="17" t="str">
        <x:f>IF(OR(A355="",B355="",NOT(ISNUMBER(F355))),"",IF(ISNUMBER(J355),F355*J355,"n.a."))</x:f>
      </x:c>
      <x:c r="L355" s="15" t="str">
        <x:f>IF(OR(B355="",NOT(ISNUMBER(E355))),"",IF(OR(D355="Routine",D355="QC",D355="Repeat"),IF(COUNTIFS('Item setup'!$A$8:$A$47,B355)&lt;&gt;1,"n.a.",IF(IF(D355="Routine",COUNTIFS('Item setup'!$A$8:$A$47,B355,'Item setup'!$J$8:$J$47,"&lt;&gt;"),IF(D355="QC",COUNTIFS('Item setup'!$A$8:$A$47,B355,'Item setup'!$K$8:$K$47,"&lt;&gt;"),COUNTIFS('Item setup'!$A$8:$A$47,B355,'Item setup'!$L$8:$L$47,"&lt;&gt;")))=0,"n.a.",E355*IF(D355="Routine",INDEX('Item setup'!$J$8:$J$47,MATCH(B355,'Item setup'!$A$8:$A$47,0)),IF(D355="QC",INDEX('Item setup'!$K$8:$K$47,MATCH(B355,'Item setup'!$A$8:$A$47,0)),INDEX('Item setup'!$L$8:$L$47,MATCH(B355,'Item setup'!$A$8:$A$47,0)))))),""))</x:f>
      </x:c>
      <x:c r="M355" s="15" t="str">
        <x:f>IF(AND(ISNUMBER(F355),ISNUMBER(L355)),F355-L355,"")</x:f>
      </x:c>
      <x:c r="N355" s="15" t="str">
        <x:f>IF(COUNTA(A355:G355)=0,"",IF(OR(A355="",B355="",C355="",D355="",NOT(ISNUMBER(F355))),"Complete entry",IF(OR(NOT(ISNUMBER(A355)),NOT(ISNUMBER(F355)),F355&lt;0),"Invalid date/quantity",IF(COUNTIFS('Item setup'!$A$8:$A$47,B355)&lt;&gt;1,"Check item ID",IF(COUNTIFS('Lot register'!$A$8:$A$107,B355,'Lot register'!$B$8:$B$107,C355)&lt;&gt;1,"Check lot ID",IF(OR(D355="Routine",D355="QC",D355="Repeat"),IF(OR(NOT(ISNUMBER(E355)),E355&lt;0),"Enter work count",IF(NOT(ISNUMBER(J355)),"Enter pack details","Recorded")),IF(NOT(ISNUMBER(J355)),"Enter pack details","Recorded")))))))</x:f>
      </x:c>
      <x:c r="O355" s="15" t="str">
        <x:f>IF(B355="","",IF(COUNTIFS('Item setup'!$A$8:$A$47,B355)&lt;&gt;1,"n.a.",INDEX('Item setup'!$F$8:$F$47,MATCH(B355,'Item setup'!$A$8:$A$47,0))))</x:f>
      </x:c>
    </x:row>
    <x:row r="356" ht="24" customHeight="1">
      <x:c r="A356" s="7"/>
      <x:c r="B356" s="5"/>
      <x:c r="C356" s="5"/>
      <x:c r="D356" s="5"/>
      <x:c r="E356" s="16"/>
      <x:c r="F356" s="16"/>
      <x:c r="G356" s="5"/>
      <x:c r="H356" s="15" t="str">
        <x:f>IF(B356="","",IF(COUNTIFS('Item setup'!$A$8:$A$47,B356)&lt;&gt;1,"n.a.",INDEX('Item setup'!$B$8:$B$47,MATCH(B356,'Item setup'!$A$8:$A$47,0))))</x:f>
      </x:c>
      <x:c r="I356" s="15" t="str">
        <x:f>IF(B356="","",IF(COUNTIFS('Item setup'!$A$8:$A$47,B356)&lt;&gt;1,"n.a.",INDEX('Item setup'!$E$8:$E$47,MATCH(B356,'Item setup'!$A$8:$A$47,0))))</x:f>
      </x:c>
      <x:c r="J356" s="17" t="str">
        <x:f>IF(B356="","",IF(COUNTIFS('Item setup'!$A$8:$A$47,B356)&lt;&gt;1,"n.a.",INDEX('Item setup'!$I$8:$I$47,MATCH(B356,'Item setup'!$A$8:$A$47,0))))</x:f>
      </x:c>
      <x:c r="K356" s="17" t="str">
        <x:f>IF(OR(A356="",B356="",NOT(ISNUMBER(F356))),"",IF(ISNUMBER(J356),F356*J356,"n.a."))</x:f>
      </x:c>
      <x:c r="L356" s="15" t="str">
        <x:f>IF(OR(B356="",NOT(ISNUMBER(E356))),"",IF(OR(D356="Routine",D356="QC",D356="Repeat"),IF(COUNTIFS('Item setup'!$A$8:$A$47,B356)&lt;&gt;1,"n.a.",IF(IF(D356="Routine",COUNTIFS('Item setup'!$A$8:$A$47,B356,'Item setup'!$J$8:$J$47,"&lt;&gt;"),IF(D356="QC",COUNTIFS('Item setup'!$A$8:$A$47,B356,'Item setup'!$K$8:$K$47,"&lt;&gt;"),COUNTIFS('Item setup'!$A$8:$A$47,B356,'Item setup'!$L$8:$L$47,"&lt;&gt;")))=0,"n.a.",E356*IF(D356="Routine",INDEX('Item setup'!$J$8:$J$47,MATCH(B356,'Item setup'!$A$8:$A$47,0)),IF(D356="QC",INDEX('Item setup'!$K$8:$K$47,MATCH(B356,'Item setup'!$A$8:$A$47,0)),INDEX('Item setup'!$L$8:$L$47,MATCH(B356,'Item setup'!$A$8:$A$47,0)))))),""))</x:f>
      </x:c>
      <x:c r="M356" s="15" t="str">
        <x:f>IF(AND(ISNUMBER(F356),ISNUMBER(L356)),F356-L356,"")</x:f>
      </x:c>
      <x:c r="N356" s="15" t="str">
        <x:f>IF(COUNTA(A356:G356)=0,"",IF(OR(A356="",B356="",C356="",D356="",NOT(ISNUMBER(F356))),"Complete entry",IF(OR(NOT(ISNUMBER(A356)),NOT(ISNUMBER(F356)),F356&lt;0),"Invalid date/quantity",IF(COUNTIFS('Item setup'!$A$8:$A$47,B356)&lt;&gt;1,"Check item ID",IF(COUNTIFS('Lot register'!$A$8:$A$107,B356,'Lot register'!$B$8:$B$107,C356)&lt;&gt;1,"Check lot ID",IF(OR(D356="Routine",D356="QC",D356="Repeat"),IF(OR(NOT(ISNUMBER(E356)),E356&lt;0),"Enter work count",IF(NOT(ISNUMBER(J356)),"Enter pack details","Recorded")),IF(NOT(ISNUMBER(J356)),"Enter pack details","Recorded")))))))</x:f>
      </x:c>
      <x:c r="O356" s="15" t="str">
        <x:f>IF(B356="","",IF(COUNTIFS('Item setup'!$A$8:$A$47,B356)&lt;&gt;1,"n.a.",INDEX('Item setup'!$F$8:$F$47,MATCH(B356,'Item setup'!$A$8:$A$47,0))))</x:f>
      </x:c>
    </x:row>
    <x:row r="357" ht="24" customHeight="1">
      <x:c r="A357" s="7"/>
      <x:c r="B357" s="5"/>
      <x:c r="C357" s="5"/>
      <x:c r="D357" s="5"/>
      <x:c r="E357" s="16"/>
      <x:c r="F357" s="16"/>
      <x:c r="G357" s="5"/>
      <x:c r="H357" s="15" t="str">
        <x:f>IF(B357="","",IF(COUNTIFS('Item setup'!$A$8:$A$47,B357)&lt;&gt;1,"n.a.",INDEX('Item setup'!$B$8:$B$47,MATCH(B357,'Item setup'!$A$8:$A$47,0))))</x:f>
      </x:c>
      <x:c r="I357" s="15" t="str">
        <x:f>IF(B357="","",IF(COUNTIFS('Item setup'!$A$8:$A$47,B357)&lt;&gt;1,"n.a.",INDEX('Item setup'!$E$8:$E$47,MATCH(B357,'Item setup'!$A$8:$A$47,0))))</x:f>
      </x:c>
      <x:c r="J357" s="17" t="str">
        <x:f>IF(B357="","",IF(COUNTIFS('Item setup'!$A$8:$A$47,B357)&lt;&gt;1,"n.a.",INDEX('Item setup'!$I$8:$I$47,MATCH(B357,'Item setup'!$A$8:$A$47,0))))</x:f>
      </x:c>
      <x:c r="K357" s="17" t="str">
        <x:f>IF(OR(A357="",B357="",NOT(ISNUMBER(F357))),"",IF(ISNUMBER(J357),F357*J357,"n.a."))</x:f>
      </x:c>
      <x:c r="L357" s="15" t="str">
        <x:f>IF(OR(B357="",NOT(ISNUMBER(E357))),"",IF(OR(D357="Routine",D357="QC",D357="Repeat"),IF(COUNTIFS('Item setup'!$A$8:$A$47,B357)&lt;&gt;1,"n.a.",IF(IF(D357="Routine",COUNTIFS('Item setup'!$A$8:$A$47,B357,'Item setup'!$J$8:$J$47,"&lt;&gt;"),IF(D357="QC",COUNTIFS('Item setup'!$A$8:$A$47,B357,'Item setup'!$K$8:$K$47,"&lt;&gt;"),COUNTIFS('Item setup'!$A$8:$A$47,B357,'Item setup'!$L$8:$L$47,"&lt;&gt;")))=0,"n.a.",E357*IF(D357="Routine",INDEX('Item setup'!$J$8:$J$47,MATCH(B357,'Item setup'!$A$8:$A$47,0)),IF(D357="QC",INDEX('Item setup'!$K$8:$K$47,MATCH(B357,'Item setup'!$A$8:$A$47,0)),INDEX('Item setup'!$L$8:$L$47,MATCH(B357,'Item setup'!$A$8:$A$47,0)))))),""))</x:f>
      </x:c>
      <x:c r="M357" s="15" t="str">
        <x:f>IF(AND(ISNUMBER(F357),ISNUMBER(L357)),F357-L357,"")</x:f>
      </x:c>
      <x:c r="N357" s="15" t="str">
        <x:f>IF(COUNTA(A357:G357)=0,"",IF(OR(A357="",B357="",C357="",D357="",NOT(ISNUMBER(F357))),"Complete entry",IF(OR(NOT(ISNUMBER(A357)),NOT(ISNUMBER(F357)),F357&lt;0),"Invalid date/quantity",IF(COUNTIFS('Item setup'!$A$8:$A$47,B357)&lt;&gt;1,"Check item ID",IF(COUNTIFS('Lot register'!$A$8:$A$107,B357,'Lot register'!$B$8:$B$107,C357)&lt;&gt;1,"Check lot ID",IF(OR(D357="Routine",D357="QC",D357="Repeat"),IF(OR(NOT(ISNUMBER(E357)),E357&lt;0),"Enter work count",IF(NOT(ISNUMBER(J357)),"Enter pack details","Recorded")),IF(NOT(ISNUMBER(J357)),"Enter pack details","Recorded")))))))</x:f>
      </x:c>
      <x:c r="O357" s="15" t="str">
        <x:f>IF(B357="","",IF(COUNTIFS('Item setup'!$A$8:$A$47,B357)&lt;&gt;1,"n.a.",INDEX('Item setup'!$F$8:$F$47,MATCH(B357,'Item setup'!$A$8:$A$47,0))))</x:f>
      </x:c>
    </x:row>
    <x:row r="358" ht="24" customHeight="1">
      <x:c r="A358" s="7"/>
      <x:c r="B358" s="5"/>
      <x:c r="C358" s="5"/>
      <x:c r="D358" s="5"/>
      <x:c r="E358" s="16"/>
      <x:c r="F358" s="16"/>
      <x:c r="G358" s="5"/>
      <x:c r="H358" s="15" t="str">
        <x:f>IF(B358="","",IF(COUNTIFS('Item setup'!$A$8:$A$47,B358)&lt;&gt;1,"n.a.",INDEX('Item setup'!$B$8:$B$47,MATCH(B358,'Item setup'!$A$8:$A$47,0))))</x:f>
      </x:c>
      <x:c r="I358" s="15" t="str">
        <x:f>IF(B358="","",IF(COUNTIFS('Item setup'!$A$8:$A$47,B358)&lt;&gt;1,"n.a.",INDEX('Item setup'!$E$8:$E$47,MATCH(B358,'Item setup'!$A$8:$A$47,0))))</x:f>
      </x:c>
      <x:c r="J358" s="17" t="str">
        <x:f>IF(B358="","",IF(COUNTIFS('Item setup'!$A$8:$A$47,B358)&lt;&gt;1,"n.a.",INDEX('Item setup'!$I$8:$I$47,MATCH(B358,'Item setup'!$A$8:$A$47,0))))</x:f>
      </x:c>
      <x:c r="K358" s="17" t="str">
        <x:f>IF(OR(A358="",B358="",NOT(ISNUMBER(F358))),"",IF(ISNUMBER(J358),F358*J358,"n.a."))</x:f>
      </x:c>
      <x:c r="L358" s="15" t="str">
        <x:f>IF(OR(B358="",NOT(ISNUMBER(E358))),"",IF(OR(D358="Routine",D358="QC",D358="Repeat"),IF(COUNTIFS('Item setup'!$A$8:$A$47,B358)&lt;&gt;1,"n.a.",IF(IF(D358="Routine",COUNTIFS('Item setup'!$A$8:$A$47,B358,'Item setup'!$J$8:$J$47,"&lt;&gt;"),IF(D358="QC",COUNTIFS('Item setup'!$A$8:$A$47,B358,'Item setup'!$K$8:$K$47,"&lt;&gt;"),COUNTIFS('Item setup'!$A$8:$A$47,B358,'Item setup'!$L$8:$L$47,"&lt;&gt;")))=0,"n.a.",E358*IF(D358="Routine",INDEX('Item setup'!$J$8:$J$47,MATCH(B358,'Item setup'!$A$8:$A$47,0)),IF(D358="QC",INDEX('Item setup'!$K$8:$K$47,MATCH(B358,'Item setup'!$A$8:$A$47,0)),INDEX('Item setup'!$L$8:$L$47,MATCH(B358,'Item setup'!$A$8:$A$47,0)))))),""))</x:f>
      </x:c>
      <x:c r="M358" s="15" t="str">
        <x:f>IF(AND(ISNUMBER(F358),ISNUMBER(L358)),F358-L358,"")</x:f>
      </x:c>
      <x:c r="N358" s="15" t="str">
        <x:f>IF(COUNTA(A358:G358)=0,"",IF(OR(A358="",B358="",C358="",D358="",NOT(ISNUMBER(F358))),"Complete entry",IF(OR(NOT(ISNUMBER(A358)),NOT(ISNUMBER(F358)),F358&lt;0),"Invalid date/quantity",IF(COUNTIFS('Item setup'!$A$8:$A$47,B358)&lt;&gt;1,"Check item ID",IF(COUNTIFS('Lot register'!$A$8:$A$107,B358,'Lot register'!$B$8:$B$107,C358)&lt;&gt;1,"Check lot ID",IF(OR(D358="Routine",D358="QC",D358="Repeat"),IF(OR(NOT(ISNUMBER(E358)),E358&lt;0),"Enter work count",IF(NOT(ISNUMBER(J358)),"Enter pack details","Recorded")),IF(NOT(ISNUMBER(J358)),"Enter pack details","Recorded")))))))</x:f>
      </x:c>
      <x:c r="O358" s="15" t="str">
        <x:f>IF(B358="","",IF(COUNTIFS('Item setup'!$A$8:$A$47,B358)&lt;&gt;1,"n.a.",INDEX('Item setup'!$F$8:$F$47,MATCH(B358,'Item setup'!$A$8:$A$47,0))))</x:f>
      </x:c>
    </x:row>
    <x:row r="359" ht="24" customHeight="1">
      <x:c r="A359" s="7"/>
      <x:c r="B359" s="5"/>
      <x:c r="C359" s="5"/>
      <x:c r="D359" s="5"/>
      <x:c r="E359" s="16"/>
      <x:c r="F359" s="16"/>
      <x:c r="G359" s="5"/>
      <x:c r="H359" s="15" t="str">
        <x:f>IF(B359="","",IF(COUNTIFS('Item setup'!$A$8:$A$47,B359)&lt;&gt;1,"n.a.",INDEX('Item setup'!$B$8:$B$47,MATCH(B359,'Item setup'!$A$8:$A$47,0))))</x:f>
      </x:c>
      <x:c r="I359" s="15" t="str">
        <x:f>IF(B359="","",IF(COUNTIFS('Item setup'!$A$8:$A$47,B359)&lt;&gt;1,"n.a.",INDEX('Item setup'!$E$8:$E$47,MATCH(B359,'Item setup'!$A$8:$A$47,0))))</x:f>
      </x:c>
      <x:c r="J359" s="17" t="str">
        <x:f>IF(B359="","",IF(COUNTIFS('Item setup'!$A$8:$A$47,B359)&lt;&gt;1,"n.a.",INDEX('Item setup'!$I$8:$I$47,MATCH(B359,'Item setup'!$A$8:$A$47,0))))</x:f>
      </x:c>
      <x:c r="K359" s="17" t="str">
        <x:f>IF(OR(A359="",B359="",NOT(ISNUMBER(F359))),"",IF(ISNUMBER(J359),F359*J359,"n.a."))</x:f>
      </x:c>
      <x:c r="L359" s="15" t="str">
        <x:f>IF(OR(B359="",NOT(ISNUMBER(E359))),"",IF(OR(D359="Routine",D359="QC",D359="Repeat"),IF(COUNTIFS('Item setup'!$A$8:$A$47,B359)&lt;&gt;1,"n.a.",IF(IF(D359="Routine",COUNTIFS('Item setup'!$A$8:$A$47,B359,'Item setup'!$J$8:$J$47,"&lt;&gt;"),IF(D359="QC",COUNTIFS('Item setup'!$A$8:$A$47,B359,'Item setup'!$K$8:$K$47,"&lt;&gt;"),COUNTIFS('Item setup'!$A$8:$A$47,B359,'Item setup'!$L$8:$L$47,"&lt;&gt;")))=0,"n.a.",E359*IF(D359="Routine",INDEX('Item setup'!$J$8:$J$47,MATCH(B359,'Item setup'!$A$8:$A$47,0)),IF(D359="QC",INDEX('Item setup'!$K$8:$K$47,MATCH(B359,'Item setup'!$A$8:$A$47,0)),INDEX('Item setup'!$L$8:$L$47,MATCH(B359,'Item setup'!$A$8:$A$47,0)))))),""))</x:f>
      </x:c>
      <x:c r="M359" s="15" t="str">
        <x:f>IF(AND(ISNUMBER(F359),ISNUMBER(L359)),F359-L359,"")</x:f>
      </x:c>
      <x:c r="N359" s="15" t="str">
        <x:f>IF(COUNTA(A359:G359)=0,"",IF(OR(A359="",B359="",C359="",D359="",NOT(ISNUMBER(F359))),"Complete entry",IF(OR(NOT(ISNUMBER(A359)),NOT(ISNUMBER(F359)),F359&lt;0),"Invalid date/quantity",IF(COUNTIFS('Item setup'!$A$8:$A$47,B359)&lt;&gt;1,"Check item ID",IF(COUNTIFS('Lot register'!$A$8:$A$107,B359,'Lot register'!$B$8:$B$107,C359)&lt;&gt;1,"Check lot ID",IF(OR(D359="Routine",D359="QC",D359="Repeat"),IF(OR(NOT(ISNUMBER(E359)),E359&lt;0),"Enter work count",IF(NOT(ISNUMBER(J359)),"Enter pack details","Recorded")),IF(NOT(ISNUMBER(J359)),"Enter pack details","Recorded")))))))</x:f>
      </x:c>
      <x:c r="O359" s="15" t="str">
        <x:f>IF(B359="","",IF(COUNTIFS('Item setup'!$A$8:$A$47,B359)&lt;&gt;1,"n.a.",INDEX('Item setup'!$F$8:$F$47,MATCH(B359,'Item setup'!$A$8:$A$47,0))))</x:f>
      </x:c>
    </x:row>
    <x:row r="360" ht="24" customHeight="1">
      <x:c r="A360" s="7"/>
      <x:c r="B360" s="5"/>
      <x:c r="C360" s="5"/>
      <x:c r="D360" s="5"/>
      <x:c r="E360" s="16"/>
      <x:c r="F360" s="16"/>
      <x:c r="G360" s="5"/>
      <x:c r="H360" s="15" t="str">
        <x:f>IF(B360="","",IF(COUNTIFS('Item setup'!$A$8:$A$47,B360)&lt;&gt;1,"n.a.",INDEX('Item setup'!$B$8:$B$47,MATCH(B360,'Item setup'!$A$8:$A$47,0))))</x:f>
      </x:c>
      <x:c r="I360" s="15" t="str">
        <x:f>IF(B360="","",IF(COUNTIFS('Item setup'!$A$8:$A$47,B360)&lt;&gt;1,"n.a.",INDEX('Item setup'!$E$8:$E$47,MATCH(B360,'Item setup'!$A$8:$A$47,0))))</x:f>
      </x:c>
      <x:c r="J360" s="17" t="str">
        <x:f>IF(B360="","",IF(COUNTIFS('Item setup'!$A$8:$A$47,B360)&lt;&gt;1,"n.a.",INDEX('Item setup'!$I$8:$I$47,MATCH(B360,'Item setup'!$A$8:$A$47,0))))</x:f>
      </x:c>
      <x:c r="K360" s="17" t="str">
        <x:f>IF(OR(A360="",B360="",NOT(ISNUMBER(F360))),"",IF(ISNUMBER(J360),F360*J360,"n.a."))</x:f>
      </x:c>
      <x:c r="L360" s="15" t="str">
        <x:f>IF(OR(B360="",NOT(ISNUMBER(E360))),"",IF(OR(D360="Routine",D360="QC",D360="Repeat"),IF(COUNTIFS('Item setup'!$A$8:$A$47,B360)&lt;&gt;1,"n.a.",IF(IF(D360="Routine",COUNTIFS('Item setup'!$A$8:$A$47,B360,'Item setup'!$J$8:$J$47,"&lt;&gt;"),IF(D360="QC",COUNTIFS('Item setup'!$A$8:$A$47,B360,'Item setup'!$K$8:$K$47,"&lt;&gt;"),COUNTIFS('Item setup'!$A$8:$A$47,B360,'Item setup'!$L$8:$L$47,"&lt;&gt;")))=0,"n.a.",E360*IF(D360="Routine",INDEX('Item setup'!$J$8:$J$47,MATCH(B360,'Item setup'!$A$8:$A$47,0)),IF(D360="QC",INDEX('Item setup'!$K$8:$K$47,MATCH(B360,'Item setup'!$A$8:$A$47,0)),INDEX('Item setup'!$L$8:$L$47,MATCH(B360,'Item setup'!$A$8:$A$47,0)))))),""))</x:f>
      </x:c>
      <x:c r="M360" s="15" t="str">
        <x:f>IF(AND(ISNUMBER(F360),ISNUMBER(L360)),F360-L360,"")</x:f>
      </x:c>
      <x:c r="N360" s="15" t="str">
        <x:f>IF(COUNTA(A360:G360)=0,"",IF(OR(A360="",B360="",C360="",D360="",NOT(ISNUMBER(F360))),"Complete entry",IF(OR(NOT(ISNUMBER(A360)),NOT(ISNUMBER(F360)),F360&lt;0),"Invalid date/quantity",IF(COUNTIFS('Item setup'!$A$8:$A$47,B360)&lt;&gt;1,"Check item ID",IF(COUNTIFS('Lot register'!$A$8:$A$107,B360,'Lot register'!$B$8:$B$107,C360)&lt;&gt;1,"Check lot ID",IF(OR(D360="Routine",D360="QC",D360="Repeat"),IF(OR(NOT(ISNUMBER(E360)),E360&lt;0),"Enter work count",IF(NOT(ISNUMBER(J360)),"Enter pack details","Recorded")),IF(NOT(ISNUMBER(J360)),"Enter pack details","Recorded")))))))</x:f>
      </x:c>
      <x:c r="O360" s="15" t="str">
        <x:f>IF(B360="","",IF(COUNTIFS('Item setup'!$A$8:$A$47,B360)&lt;&gt;1,"n.a.",INDEX('Item setup'!$F$8:$F$47,MATCH(B360,'Item setup'!$A$8:$A$47,0))))</x:f>
      </x:c>
    </x:row>
    <x:row r="361" ht="24" customHeight="1">
      <x:c r="A361" s="7"/>
      <x:c r="B361" s="5"/>
      <x:c r="C361" s="5"/>
      <x:c r="D361" s="5"/>
      <x:c r="E361" s="16"/>
      <x:c r="F361" s="16"/>
      <x:c r="G361" s="5"/>
      <x:c r="H361" s="15" t="str">
        <x:f>IF(B361="","",IF(COUNTIFS('Item setup'!$A$8:$A$47,B361)&lt;&gt;1,"n.a.",INDEX('Item setup'!$B$8:$B$47,MATCH(B361,'Item setup'!$A$8:$A$47,0))))</x:f>
      </x:c>
      <x:c r="I361" s="15" t="str">
        <x:f>IF(B361="","",IF(COUNTIFS('Item setup'!$A$8:$A$47,B361)&lt;&gt;1,"n.a.",INDEX('Item setup'!$E$8:$E$47,MATCH(B361,'Item setup'!$A$8:$A$47,0))))</x:f>
      </x:c>
      <x:c r="J361" s="17" t="str">
        <x:f>IF(B361="","",IF(COUNTIFS('Item setup'!$A$8:$A$47,B361)&lt;&gt;1,"n.a.",INDEX('Item setup'!$I$8:$I$47,MATCH(B361,'Item setup'!$A$8:$A$47,0))))</x:f>
      </x:c>
      <x:c r="K361" s="17" t="str">
        <x:f>IF(OR(A361="",B361="",NOT(ISNUMBER(F361))),"",IF(ISNUMBER(J361),F361*J361,"n.a."))</x:f>
      </x:c>
      <x:c r="L361" s="15" t="str">
        <x:f>IF(OR(B361="",NOT(ISNUMBER(E361))),"",IF(OR(D361="Routine",D361="QC",D361="Repeat"),IF(COUNTIFS('Item setup'!$A$8:$A$47,B361)&lt;&gt;1,"n.a.",IF(IF(D361="Routine",COUNTIFS('Item setup'!$A$8:$A$47,B361,'Item setup'!$J$8:$J$47,"&lt;&gt;"),IF(D361="QC",COUNTIFS('Item setup'!$A$8:$A$47,B361,'Item setup'!$K$8:$K$47,"&lt;&gt;"),COUNTIFS('Item setup'!$A$8:$A$47,B361,'Item setup'!$L$8:$L$47,"&lt;&gt;")))=0,"n.a.",E361*IF(D361="Routine",INDEX('Item setup'!$J$8:$J$47,MATCH(B361,'Item setup'!$A$8:$A$47,0)),IF(D361="QC",INDEX('Item setup'!$K$8:$K$47,MATCH(B361,'Item setup'!$A$8:$A$47,0)),INDEX('Item setup'!$L$8:$L$47,MATCH(B361,'Item setup'!$A$8:$A$47,0)))))),""))</x:f>
      </x:c>
      <x:c r="M361" s="15" t="str">
        <x:f>IF(AND(ISNUMBER(F361),ISNUMBER(L361)),F361-L361,"")</x:f>
      </x:c>
      <x:c r="N361" s="15" t="str">
        <x:f>IF(COUNTA(A361:G361)=0,"",IF(OR(A361="",B361="",C361="",D361="",NOT(ISNUMBER(F361))),"Complete entry",IF(OR(NOT(ISNUMBER(A361)),NOT(ISNUMBER(F361)),F361&lt;0),"Invalid date/quantity",IF(COUNTIFS('Item setup'!$A$8:$A$47,B361)&lt;&gt;1,"Check item ID",IF(COUNTIFS('Lot register'!$A$8:$A$107,B361,'Lot register'!$B$8:$B$107,C361)&lt;&gt;1,"Check lot ID",IF(OR(D361="Routine",D361="QC",D361="Repeat"),IF(OR(NOT(ISNUMBER(E361)),E361&lt;0),"Enter work count",IF(NOT(ISNUMBER(J361)),"Enter pack details","Recorded")),IF(NOT(ISNUMBER(J361)),"Enter pack details","Recorded")))))))</x:f>
      </x:c>
      <x:c r="O361" s="15" t="str">
        <x:f>IF(B361="","",IF(COUNTIFS('Item setup'!$A$8:$A$47,B361)&lt;&gt;1,"n.a.",INDEX('Item setup'!$F$8:$F$47,MATCH(B361,'Item setup'!$A$8:$A$47,0))))</x:f>
      </x:c>
    </x:row>
    <x:row r="362" ht="24" customHeight="1">
      <x:c r="A362" s="7"/>
      <x:c r="B362" s="5"/>
      <x:c r="C362" s="5"/>
      <x:c r="D362" s="5"/>
      <x:c r="E362" s="16"/>
      <x:c r="F362" s="16"/>
      <x:c r="G362" s="5"/>
      <x:c r="H362" s="15" t="str">
        <x:f>IF(B362="","",IF(COUNTIFS('Item setup'!$A$8:$A$47,B362)&lt;&gt;1,"n.a.",INDEX('Item setup'!$B$8:$B$47,MATCH(B362,'Item setup'!$A$8:$A$47,0))))</x:f>
      </x:c>
      <x:c r="I362" s="15" t="str">
        <x:f>IF(B362="","",IF(COUNTIFS('Item setup'!$A$8:$A$47,B362)&lt;&gt;1,"n.a.",INDEX('Item setup'!$E$8:$E$47,MATCH(B362,'Item setup'!$A$8:$A$47,0))))</x:f>
      </x:c>
      <x:c r="J362" s="17" t="str">
        <x:f>IF(B362="","",IF(COUNTIFS('Item setup'!$A$8:$A$47,B362)&lt;&gt;1,"n.a.",INDEX('Item setup'!$I$8:$I$47,MATCH(B362,'Item setup'!$A$8:$A$47,0))))</x:f>
      </x:c>
      <x:c r="K362" s="17" t="str">
        <x:f>IF(OR(A362="",B362="",NOT(ISNUMBER(F362))),"",IF(ISNUMBER(J362),F362*J362,"n.a."))</x:f>
      </x:c>
      <x:c r="L362" s="15" t="str">
        <x:f>IF(OR(B362="",NOT(ISNUMBER(E362))),"",IF(OR(D362="Routine",D362="QC",D362="Repeat"),IF(COUNTIFS('Item setup'!$A$8:$A$47,B362)&lt;&gt;1,"n.a.",IF(IF(D362="Routine",COUNTIFS('Item setup'!$A$8:$A$47,B362,'Item setup'!$J$8:$J$47,"&lt;&gt;"),IF(D362="QC",COUNTIFS('Item setup'!$A$8:$A$47,B362,'Item setup'!$K$8:$K$47,"&lt;&gt;"),COUNTIFS('Item setup'!$A$8:$A$47,B362,'Item setup'!$L$8:$L$47,"&lt;&gt;")))=0,"n.a.",E362*IF(D362="Routine",INDEX('Item setup'!$J$8:$J$47,MATCH(B362,'Item setup'!$A$8:$A$47,0)),IF(D362="QC",INDEX('Item setup'!$K$8:$K$47,MATCH(B362,'Item setup'!$A$8:$A$47,0)),INDEX('Item setup'!$L$8:$L$47,MATCH(B362,'Item setup'!$A$8:$A$47,0)))))),""))</x:f>
      </x:c>
      <x:c r="M362" s="15" t="str">
        <x:f>IF(AND(ISNUMBER(F362),ISNUMBER(L362)),F362-L362,"")</x:f>
      </x:c>
      <x:c r="N362" s="15" t="str">
        <x:f>IF(COUNTA(A362:G362)=0,"",IF(OR(A362="",B362="",C362="",D362="",NOT(ISNUMBER(F362))),"Complete entry",IF(OR(NOT(ISNUMBER(A362)),NOT(ISNUMBER(F362)),F362&lt;0),"Invalid date/quantity",IF(COUNTIFS('Item setup'!$A$8:$A$47,B362)&lt;&gt;1,"Check item ID",IF(COUNTIFS('Lot register'!$A$8:$A$107,B362,'Lot register'!$B$8:$B$107,C362)&lt;&gt;1,"Check lot ID",IF(OR(D362="Routine",D362="QC",D362="Repeat"),IF(OR(NOT(ISNUMBER(E362)),E362&lt;0),"Enter work count",IF(NOT(ISNUMBER(J362)),"Enter pack details","Recorded")),IF(NOT(ISNUMBER(J362)),"Enter pack details","Recorded")))))))</x:f>
      </x:c>
      <x:c r="O362" s="15" t="str">
        <x:f>IF(B362="","",IF(COUNTIFS('Item setup'!$A$8:$A$47,B362)&lt;&gt;1,"n.a.",INDEX('Item setup'!$F$8:$F$47,MATCH(B362,'Item setup'!$A$8:$A$47,0))))</x:f>
      </x:c>
    </x:row>
    <x:row r="363" ht="24" customHeight="1">
      <x:c r="A363" s="7"/>
      <x:c r="B363" s="5"/>
      <x:c r="C363" s="5"/>
      <x:c r="D363" s="5"/>
      <x:c r="E363" s="16"/>
      <x:c r="F363" s="16"/>
      <x:c r="G363" s="5"/>
      <x:c r="H363" s="15" t="str">
        <x:f>IF(B363="","",IF(COUNTIFS('Item setup'!$A$8:$A$47,B363)&lt;&gt;1,"n.a.",INDEX('Item setup'!$B$8:$B$47,MATCH(B363,'Item setup'!$A$8:$A$47,0))))</x:f>
      </x:c>
      <x:c r="I363" s="15" t="str">
        <x:f>IF(B363="","",IF(COUNTIFS('Item setup'!$A$8:$A$47,B363)&lt;&gt;1,"n.a.",INDEX('Item setup'!$E$8:$E$47,MATCH(B363,'Item setup'!$A$8:$A$47,0))))</x:f>
      </x:c>
      <x:c r="J363" s="17" t="str">
        <x:f>IF(B363="","",IF(COUNTIFS('Item setup'!$A$8:$A$47,B363)&lt;&gt;1,"n.a.",INDEX('Item setup'!$I$8:$I$47,MATCH(B363,'Item setup'!$A$8:$A$47,0))))</x:f>
      </x:c>
      <x:c r="K363" s="17" t="str">
        <x:f>IF(OR(A363="",B363="",NOT(ISNUMBER(F363))),"",IF(ISNUMBER(J363),F363*J363,"n.a."))</x:f>
      </x:c>
      <x:c r="L363" s="15" t="str">
        <x:f>IF(OR(B363="",NOT(ISNUMBER(E363))),"",IF(OR(D363="Routine",D363="QC",D363="Repeat"),IF(COUNTIFS('Item setup'!$A$8:$A$47,B363)&lt;&gt;1,"n.a.",IF(IF(D363="Routine",COUNTIFS('Item setup'!$A$8:$A$47,B363,'Item setup'!$J$8:$J$47,"&lt;&gt;"),IF(D363="QC",COUNTIFS('Item setup'!$A$8:$A$47,B363,'Item setup'!$K$8:$K$47,"&lt;&gt;"),COUNTIFS('Item setup'!$A$8:$A$47,B363,'Item setup'!$L$8:$L$47,"&lt;&gt;")))=0,"n.a.",E363*IF(D363="Routine",INDEX('Item setup'!$J$8:$J$47,MATCH(B363,'Item setup'!$A$8:$A$47,0)),IF(D363="QC",INDEX('Item setup'!$K$8:$K$47,MATCH(B363,'Item setup'!$A$8:$A$47,0)),INDEX('Item setup'!$L$8:$L$47,MATCH(B363,'Item setup'!$A$8:$A$47,0)))))),""))</x:f>
      </x:c>
      <x:c r="M363" s="15" t="str">
        <x:f>IF(AND(ISNUMBER(F363),ISNUMBER(L363)),F363-L363,"")</x:f>
      </x:c>
      <x:c r="N363" s="15" t="str">
        <x:f>IF(COUNTA(A363:G363)=0,"",IF(OR(A363="",B363="",C363="",D363="",NOT(ISNUMBER(F363))),"Complete entry",IF(OR(NOT(ISNUMBER(A363)),NOT(ISNUMBER(F363)),F363&lt;0),"Invalid date/quantity",IF(COUNTIFS('Item setup'!$A$8:$A$47,B363)&lt;&gt;1,"Check item ID",IF(COUNTIFS('Lot register'!$A$8:$A$107,B363,'Lot register'!$B$8:$B$107,C363)&lt;&gt;1,"Check lot ID",IF(OR(D363="Routine",D363="QC",D363="Repeat"),IF(OR(NOT(ISNUMBER(E363)),E363&lt;0),"Enter work count",IF(NOT(ISNUMBER(J363)),"Enter pack details","Recorded")),IF(NOT(ISNUMBER(J363)),"Enter pack details","Recorded")))))))</x:f>
      </x:c>
      <x:c r="O363" s="15" t="str">
        <x:f>IF(B363="","",IF(COUNTIFS('Item setup'!$A$8:$A$47,B363)&lt;&gt;1,"n.a.",INDEX('Item setup'!$F$8:$F$47,MATCH(B363,'Item setup'!$A$8:$A$47,0))))</x:f>
      </x:c>
    </x:row>
    <x:row r="364" ht="24" customHeight="1">
      <x:c r="A364" s="7"/>
      <x:c r="B364" s="5"/>
      <x:c r="C364" s="5"/>
      <x:c r="D364" s="5"/>
      <x:c r="E364" s="16"/>
      <x:c r="F364" s="16"/>
      <x:c r="G364" s="5"/>
      <x:c r="H364" s="15" t="str">
        <x:f>IF(B364="","",IF(COUNTIFS('Item setup'!$A$8:$A$47,B364)&lt;&gt;1,"n.a.",INDEX('Item setup'!$B$8:$B$47,MATCH(B364,'Item setup'!$A$8:$A$47,0))))</x:f>
      </x:c>
      <x:c r="I364" s="15" t="str">
        <x:f>IF(B364="","",IF(COUNTIFS('Item setup'!$A$8:$A$47,B364)&lt;&gt;1,"n.a.",INDEX('Item setup'!$E$8:$E$47,MATCH(B364,'Item setup'!$A$8:$A$47,0))))</x:f>
      </x:c>
      <x:c r="J364" s="17" t="str">
        <x:f>IF(B364="","",IF(COUNTIFS('Item setup'!$A$8:$A$47,B364)&lt;&gt;1,"n.a.",INDEX('Item setup'!$I$8:$I$47,MATCH(B364,'Item setup'!$A$8:$A$47,0))))</x:f>
      </x:c>
      <x:c r="K364" s="17" t="str">
        <x:f>IF(OR(A364="",B364="",NOT(ISNUMBER(F364))),"",IF(ISNUMBER(J364),F364*J364,"n.a."))</x:f>
      </x:c>
      <x:c r="L364" s="15" t="str">
        <x:f>IF(OR(B364="",NOT(ISNUMBER(E364))),"",IF(OR(D364="Routine",D364="QC",D364="Repeat"),IF(COUNTIFS('Item setup'!$A$8:$A$47,B364)&lt;&gt;1,"n.a.",IF(IF(D364="Routine",COUNTIFS('Item setup'!$A$8:$A$47,B364,'Item setup'!$J$8:$J$47,"&lt;&gt;"),IF(D364="QC",COUNTIFS('Item setup'!$A$8:$A$47,B364,'Item setup'!$K$8:$K$47,"&lt;&gt;"),COUNTIFS('Item setup'!$A$8:$A$47,B364,'Item setup'!$L$8:$L$47,"&lt;&gt;")))=0,"n.a.",E364*IF(D364="Routine",INDEX('Item setup'!$J$8:$J$47,MATCH(B364,'Item setup'!$A$8:$A$47,0)),IF(D364="QC",INDEX('Item setup'!$K$8:$K$47,MATCH(B364,'Item setup'!$A$8:$A$47,0)),INDEX('Item setup'!$L$8:$L$47,MATCH(B364,'Item setup'!$A$8:$A$47,0)))))),""))</x:f>
      </x:c>
      <x:c r="M364" s="15" t="str">
        <x:f>IF(AND(ISNUMBER(F364),ISNUMBER(L364)),F364-L364,"")</x:f>
      </x:c>
      <x:c r="N364" s="15" t="str">
        <x:f>IF(COUNTA(A364:G364)=0,"",IF(OR(A364="",B364="",C364="",D364="",NOT(ISNUMBER(F364))),"Complete entry",IF(OR(NOT(ISNUMBER(A364)),NOT(ISNUMBER(F364)),F364&lt;0),"Invalid date/quantity",IF(COUNTIFS('Item setup'!$A$8:$A$47,B364)&lt;&gt;1,"Check item ID",IF(COUNTIFS('Lot register'!$A$8:$A$107,B364,'Lot register'!$B$8:$B$107,C364)&lt;&gt;1,"Check lot ID",IF(OR(D364="Routine",D364="QC",D364="Repeat"),IF(OR(NOT(ISNUMBER(E364)),E364&lt;0),"Enter work count",IF(NOT(ISNUMBER(J364)),"Enter pack details","Recorded")),IF(NOT(ISNUMBER(J364)),"Enter pack details","Recorded")))))))</x:f>
      </x:c>
      <x:c r="O364" s="15" t="str">
        <x:f>IF(B364="","",IF(COUNTIFS('Item setup'!$A$8:$A$47,B364)&lt;&gt;1,"n.a.",INDEX('Item setup'!$F$8:$F$47,MATCH(B364,'Item setup'!$A$8:$A$47,0))))</x:f>
      </x:c>
    </x:row>
    <x:row r="365" ht="24" customHeight="1">
      <x:c r="A365" s="7"/>
      <x:c r="B365" s="5"/>
      <x:c r="C365" s="5"/>
      <x:c r="D365" s="5"/>
      <x:c r="E365" s="16"/>
      <x:c r="F365" s="16"/>
      <x:c r="G365" s="5"/>
      <x:c r="H365" s="15" t="str">
        <x:f>IF(B365="","",IF(COUNTIFS('Item setup'!$A$8:$A$47,B365)&lt;&gt;1,"n.a.",INDEX('Item setup'!$B$8:$B$47,MATCH(B365,'Item setup'!$A$8:$A$47,0))))</x:f>
      </x:c>
      <x:c r="I365" s="15" t="str">
        <x:f>IF(B365="","",IF(COUNTIFS('Item setup'!$A$8:$A$47,B365)&lt;&gt;1,"n.a.",INDEX('Item setup'!$E$8:$E$47,MATCH(B365,'Item setup'!$A$8:$A$47,0))))</x:f>
      </x:c>
      <x:c r="J365" s="17" t="str">
        <x:f>IF(B365="","",IF(COUNTIFS('Item setup'!$A$8:$A$47,B365)&lt;&gt;1,"n.a.",INDEX('Item setup'!$I$8:$I$47,MATCH(B365,'Item setup'!$A$8:$A$47,0))))</x:f>
      </x:c>
      <x:c r="K365" s="17" t="str">
        <x:f>IF(OR(A365="",B365="",NOT(ISNUMBER(F365))),"",IF(ISNUMBER(J365),F365*J365,"n.a."))</x:f>
      </x:c>
      <x:c r="L365" s="15" t="str">
        <x:f>IF(OR(B365="",NOT(ISNUMBER(E365))),"",IF(OR(D365="Routine",D365="QC",D365="Repeat"),IF(COUNTIFS('Item setup'!$A$8:$A$47,B365)&lt;&gt;1,"n.a.",IF(IF(D365="Routine",COUNTIFS('Item setup'!$A$8:$A$47,B365,'Item setup'!$J$8:$J$47,"&lt;&gt;"),IF(D365="QC",COUNTIFS('Item setup'!$A$8:$A$47,B365,'Item setup'!$K$8:$K$47,"&lt;&gt;"),COUNTIFS('Item setup'!$A$8:$A$47,B365,'Item setup'!$L$8:$L$47,"&lt;&gt;")))=0,"n.a.",E365*IF(D365="Routine",INDEX('Item setup'!$J$8:$J$47,MATCH(B365,'Item setup'!$A$8:$A$47,0)),IF(D365="QC",INDEX('Item setup'!$K$8:$K$47,MATCH(B365,'Item setup'!$A$8:$A$47,0)),INDEX('Item setup'!$L$8:$L$47,MATCH(B365,'Item setup'!$A$8:$A$47,0)))))),""))</x:f>
      </x:c>
      <x:c r="M365" s="15" t="str">
        <x:f>IF(AND(ISNUMBER(F365),ISNUMBER(L365)),F365-L365,"")</x:f>
      </x:c>
      <x:c r="N365" s="15" t="str">
        <x:f>IF(COUNTA(A365:G365)=0,"",IF(OR(A365="",B365="",C365="",D365="",NOT(ISNUMBER(F365))),"Complete entry",IF(OR(NOT(ISNUMBER(A365)),NOT(ISNUMBER(F365)),F365&lt;0),"Invalid date/quantity",IF(COUNTIFS('Item setup'!$A$8:$A$47,B365)&lt;&gt;1,"Check item ID",IF(COUNTIFS('Lot register'!$A$8:$A$107,B365,'Lot register'!$B$8:$B$107,C365)&lt;&gt;1,"Check lot ID",IF(OR(D365="Routine",D365="QC",D365="Repeat"),IF(OR(NOT(ISNUMBER(E365)),E365&lt;0),"Enter work count",IF(NOT(ISNUMBER(J365)),"Enter pack details","Recorded")),IF(NOT(ISNUMBER(J365)),"Enter pack details","Recorded")))))))</x:f>
      </x:c>
      <x:c r="O365" s="15" t="str">
        <x:f>IF(B365="","",IF(COUNTIFS('Item setup'!$A$8:$A$47,B365)&lt;&gt;1,"n.a.",INDEX('Item setup'!$F$8:$F$47,MATCH(B365,'Item setup'!$A$8:$A$47,0))))</x:f>
      </x:c>
    </x:row>
    <x:row r="366" ht="24" customHeight="1">
      <x:c r="A366" s="7"/>
      <x:c r="B366" s="5"/>
      <x:c r="C366" s="5"/>
      <x:c r="D366" s="5"/>
      <x:c r="E366" s="16"/>
      <x:c r="F366" s="16"/>
      <x:c r="G366" s="5"/>
      <x:c r="H366" s="15" t="str">
        <x:f>IF(B366="","",IF(COUNTIFS('Item setup'!$A$8:$A$47,B366)&lt;&gt;1,"n.a.",INDEX('Item setup'!$B$8:$B$47,MATCH(B366,'Item setup'!$A$8:$A$47,0))))</x:f>
      </x:c>
      <x:c r="I366" s="15" t="str">
        <x:f>IF(B366="","",IF(COUNTIFS('Item setup'!$A$8:$A$47,B366)&lt;&gt;1,"n.a.",INDEX('Item setup'!$E$8:$E$47,MATCH(B366,'Item setup'!$A$8:$A$47,0))))</x:f>
      </x:c>
      <x:c r="J366" s="17" t="str">
        <x:f>IF(B366="","",IF(COUNTIFS('Item setup'!$A$8:$A$47,B366)&lt;&gt;1,"n.a.",INDEX('Item setup'!$I$8:$I$47,MATCH(B366,'Item setup'!$A$8:$A$47,0))))</x:f>
      </x:c>
      <x:c r="K366" s="17" t="str">
        <x:f>IF(OR(A366="",B366="",NOT(ISNUMBER(F366))),"",IF(ISNUMBER(J366),F366*J366,"n.a."))</x:f>
      </x:c>
      <x:c r="L366" s="15" t="str">
        <x:f>IF(OR(B366="",NOT(ISNUMBER(E366))),"",IF(OR(D366="Routine",D366="QC",D366="Repeat"),IF(COUNTIFS('Item setup'!$A$8:$A$47,B366)&lt;&gt;1,"n.a.",IF(IF(D366="Routine",COUNTIFS('Item setup'!$A$8:$A$47,B366,'Item setup'!$J$8:$J$47,"&lt;&gt;"),IF(D366="QC",COUNTIFS('Item setup'!$A$8:$A$47,B366,'Item setup'!$K$8:$K$47,"&lt;&gt;"),COUNTIFS('Item setup'!$A$8:$A$47,B366,'Item setup'!$L$8:$L$47,"&lt;&gt;")))=0,"n.a.",E366*IF(D366="Routine",INDEX('Item setup'!$J$8:$J$47,MATCH(B366,'Item setup'!$A$8:$A$47,0)),IF(D366="QC",INDEX('Item setup'!$K$8:$K$47,MATCH(B366,'Item setup'!$A$8:$A$47,0)),INDEX('Item setup'!$L$8:$L$47,MATCH(B366,'Item setup'!$A$8:$A$47,0)))))),""))</x:f>
      </x:c>
      <x:c r="M366" s="15" t="str">
        <x:f>IF(AND(ISNUMBER(F366),ISNUMBER(L366)),F366-L366,"")</x:f>
      </x:c>
      <x:c r="N366" s="15" t="str">
        <x:f>IF(COUNTA(A366:G366)=0,"",IF(OR(A366="",B366="",C366="",D366="",NOT(ISNUMBER(F366))),"Complete entry",IF(OR(NOT(ISNUMBER(A366)),NOT(ISNUMBER(F366)),F366&lt;0),"Invalid date/quantity",IF(COUNTIFS('Item setup'!$A$8:$A$47,B366)&lt;&gt;1,"Check item ID",IF(COUNTIFS('Lot register'!$A$8:$A$107,B366,'Lot register'!$B$8:$B$107,C366)&lt;&gt;1,"Check lot ID",IF(OR(D366="Routine",D366="QC",D366="Repeat"),IF(OR(NOT(ISNUMBER(E366)),E366&lt;0),"Enter work count",IF(NOT(ISNUMBER(J366)),"Enter pack details","Recorded")),IF(NOT(ISNUMBER(J366)),"Enter pack details","Recorded")))))))</x:f>
      </x:c>
      <x:c r="O366" s="15" t="str">
        <x:f>IF(B366="","",IF(COUNTIFS('Item setup'!$A$8:$A$47,B366)&lt;&gt;1,"n.a.",INDEX('Item setup'!$F$8:$F$47,MATCH(B366,'Item setup'!$A$8:$A$47,0))))</x:f>
      </x:c>
    </x:row>
    <x:row r="367" ht="24" customHeight="1">
      <x:c r="A367" s="7"/>
      <x:c r="B367" s="5"/>
      <x:c r="C367" s="5"/>
      <x:c r="D367" s="5"/>
      <x:c r="E367" s="16"/>
      <x:c r="F367" s="16"/>
      <x:c r="G367" s="5"/>
      <x:c r="H367" s="15" t="str">
        <x:f>IF(B367="","",IF(COUNTIFS('Item setup'!$A$8:$A$47,B367)&lt;&gt;1,"n.a.",INDEX('Item setup'!$B$8:$B$47,MATCH(B367,'Item setup'!$A$8:$A$47,0))))</x:f>
      </x:c>
      <x:c r="I367" s="15" t="str">
        <x:f>IF(B367="","",IF(COUNTIFS('Item setup'!$A$8:$A$47,B367)&lt;&gt;1,"n.a.",INDEX('Item setup'!$E$8:$E$47,MATCH(B367,'Item setup'!$A$8:$A$47,0))))</x:f>
      </x:c>
      <x:c r="J367" s="17" t="str">
        <x:f>IF(B367="","",IF(COUNTIFS('Item setup'!$A$8:$A$47,B367)&lt;&gt;1,"n.a.",INDEX('Item setup'!$I$8:$I$47,MATCH(B367,'Item setup'!$A$8:$A$47,0))))</x:f>
      </x:c>
      <x:c r="K367" s="17" t="str">
        <x:f>IF(OR(A367="",B367="",NOT(ISNUMBER(F367))),"",IF(ISNUMBER(J367),F367*J367,"n.a."))</x:f>
      </x:c>
      <x:c r="L367" s="15" t="str">
        <x:f>IF(OR(B367="",NOT(ISNUMBER(E367))),"",IF(OR(D367="Routine",D367="QC",D367="Repeat"),IF(COUNTIFS('Item setup'!$A$8:$A$47,B367)&lt;&gt;1,"n.a.",IF(IF(D367="Routine",COUNTIFS('Item setup'!$A$8:$A$47,B367,'Item setup'!$J$8:$J$47,"&lt;&gt;"),IF(D367="QC",COUNTIFS('Item setup'!$A$8:$A$47,B367,'Item setup'!$K$8:$K$47,"&lt;&gt;"),COUNTIFS('Item setup'!$A$8:$A$47,B367,'Item setup'!$L$8:$L$47,"&lt;&gt;")))=0,"n.a.",E367*IF(D367="Routine",INDEX('Item setup'!$J$8:$J$47,MATCH(B367,'Item setup'!$A$8:$A$47,0)),IF(D367="QC",INDEX('Item setup'!$K$8:$K$47,MATCH(B367,'Item setup'!$A$8:$A$47,0)),INDEX('Item setup'!$L$8:$L$47,MATCH(B367,'Item setup'!$A$8:$A$47,0)))))),""))</x:f>
      </x:c>
      <x:c r="M367" s="15" t="str">
        <x:f>IF(AND(ISNUMBER(F367),ISNUMBER(L367)),F367-L367,"")</x:f>
      </x:c>
      <x:c r="N367" s="15" t="str">
        <x:f>IF(COUNTA(A367:G367)=0,"",IF(OR(A367="",B367="",C367="",D367="",NOT(ISNUMBER(F367))),"Complete entry",IF(OR(NOT(ISNUMBER(A367)),NOT(ISNUMBER(F367)),F367&lt;0),"Invalid date/quantity",IF(COUNTIFS('Item setup'!$A$8:$A$47,B367)&lt;&gt;1,"Check item ID",IF(COUNTIFS('Lot register'!$A$8:$A$107,B367,'Lot register'!$B$8:$B$107,C367)&lt;&gt;1,"Check lot ID",IF(OR(D367="Routine",D367="QC",D367="Repeat"),IF(OR(NOT(ISNUMBER(E367)),E367&lt;0),"Enter work count",IF(NOT(ISNUMBER(J367)),"Enter pack details","Recorded")),IF(NOT(ISNUMBER(J367)),"Enter pack details","Recorded")))))))</x:f>
      </x:c>
      <x:c r="O367" s="15" t="str">
        <x:f>IF(B367="","",IF(COUNTIFS('Item setup'!$A$8:$A$47,B367)&lt;&gt;1,"n.a.",INDEX('Item setup'!$F$8:$F$47,MATCH(B367,'Item setup'!$A$8:$A$47,0))))</x:f>
      </x:c>
    </x:row>
    <x:row r="368" ht="24" customHeight="1">
      <x:c r="A368" s="7"/>
      <x:c r="B368" s="5"/>
      <x:c r="C368" s="5"/>
      <x:c r="D368" s="5"/>
      <x:c r="E368" s="16"/>
      <x:c r="F368" s="16"/>
      <x:c r="G368" s="5"/>
      <x:c r="H368" s="15" t="str">
        <x:f>IF(B368="","",IF(COUNTIFS('Item setup'!$A$8:$A$47,B368)&lt;&gt;1,"n.a.",INDEX('Item setup'!$B$8:$B$47,MATCH(B368,'Item setup'!$A$8:$A$47,0))))</x:f>
      </x:c>
      <x:c r="I368" s="15" t="str">
        <x:f>IF(B368="","",IF(COUNTIFS('Item setup'!$A$8:$A$47,B368)&lt;&gt;1,"n.a.",INDEX('Item setup'!$E$8:$E$47,MATCH(B368,'Item setup'!$A$8:$A$47,0))))</x:f>
      </x:c>
      <x:c r="J368" s="17" t="str">
        <x:f>IF(B368="","",IF(COUNTIFS('Item setup'!$A$8:$A$47,B368)&lt;&gt;1,"n.a.",INDEX('Item setup'!$I$8:$I$47,MATCH(B368,'Item setup'!$A$8:$A$47,0))))</x:f>
      </x:c>
      <x:c r="K368" s="17" t="str">
        <x:f>IF(OR(A368="",B368="",NOT(ISNUMBER(F368))),"",IF(ISNUMBER(J368),F368*J368,"n.a."))</x:f>
      </x:c>
      <x:c r="L368" s="15" t="str">
        <x:f>IF(OR(B368="",NOT(ISNUMBER(E368))),"",IF(OR(D368="Routine",D368="QC",D368="Repeat"),IF(COUNTIFS('Item setup'!$A$8:$A$47,B368)&lt;&gt;1,"n.a.",IF(IF(D368="Routine",COUNTIFS('Item setup'!$A$8:$A$47,B368,'Item setup'!$J$8:$J$47,"&lt;&gt;"),IF(D368="QC",COUNTIFS('Item setup'!$A$8:$A$47,B368,'Item setup'!$K$8:$K$47,"&lt;&gt;"),COUNTIFS('Item setup'!$A$8:$A$47,B368,'Item setup'!$L$8:$L$47,"&lt;&gt;")))=0,"n.a.",E368*IF(D368="Routine",INDEX('Item setup'!$J$8:$J$47,MATCH(B368,'Item setup'!$A$8:$A$47,0)),IF(D368="QC",INDEX('Item setup'!$K$8:$K$47,MATCH(B368,'Item setup'!$A$8:$A$47,0)),INDEX('Item setup'!$L$8:$L$47,MATCH(B368,'Item setup'!$A$8:$A$47,0)))))),""))</x:f>
      </x:c>
      <x:c r="M368" s="15" t="str">
        <x:f>IF(AND(ISNUMBER(F368),ISNUMBER(L368)),F368-L368,"")</x:f>
      </x:c>
      <x:c r="N368" s="15" t="str">
        <x:f>IF(COUNTA(A368:G368)=0,"",IF(OR(A368="",B368="",C368="",D368="",NOT(ISNUMBER(F368))),"Complete entry",IF(OR(NOT(ISNUMBER(A368)),NOT(ISNUMBER(F368)),F368&lt;0),"Invalid date/quantity",IF(COUNTIFS('Item setup'!$A$8:$A$47,B368)&lt;&gt;1,"Check item ID",IF(COUNTIFS('Lot register'!$A$8:$A$107,B368,'Lot register'!$B$8:$B$107,C368)&lt;&gt;1,"Check lot ID",IF(OR(D368="Routine",D368="QC",D368="Repeat"),IF(OR(NOT(ISNUMBER(E368)),E368&lt;0),"Enter work count",IF(NOT(ISNUMBER(J368)),"Enter pack details","Recorded")),IF(NOT(ISNUMBER(J368)),"Enter pack details","Recorded")))))))</x:f>
      </x:c>
      <x:c r="O368" s="15" t="str">
        <x:f>IF(B368="","",IF(COUNTIFS('Item setup'!$A$8:$A$47,B368)&lt;&gt;1,"n.a.",INDEX('Item setup'!$F$8:$F$47,MATCH(B368,'Item setup'!$A$8:$A$47,0))))</x:f>
      </x:c>
    </x:row>
    <x:row r="369" ht="24" customHeight="1">
      <x:c r="A369" s="7"/>
      <x:c r="B369" s="5"/>
      <x:c r="C369" s="5"/>
      <x:c r="D369" s="5"/>
      <x:c r="E369" s="16"/>
      <x:c r="F369" s="16"/>
      <x:c r="G369" s="5"/>
      <x:c r="H369" s="15" t="str">
        <x:f>IF(B369="","",IF(COUNTIFS('Item setup'!$A$8:$A$47,B369)&lt;&gt;1,"n.a.",INDEX('Item setup'!$B$8:$B$47,MATCH(B369,'Item setup'!$A$8:$A$47,0))))</x:f>
      </x:c>
      <x:c r="I369" s="15" t="str">
        <x:f>IF(B369="","",IF(COUNTIFS('Item setup'!$A$8:$A$47,B369)&lt;&gt;1,"n.a.",INDEX('Item setup'!$E$8:$E$47,MATCH(B369,'Item setup'!$A$8:$A$47,0))))</x:f>
      </x:c>
      <x:c r="J369" s="17" t="str">
        <x:f>IF(B369="","",IF(COUNTIFS('Item setup'!$A$8:$A$47,B369)&lt;&gt;1,"n.a.",INDEX('Item setup'!$I$8:$I$47,MATCH(B369,'Item setup'!$A$8:$A$47,0))))</x:f>
      </x:c>
      <x:c r="K369" s="17" t="str">
        <x:f>IF(OR(A369="",B369="",NOT(ISNUMBER(F369))),"",IF(ISNUMBER(J369),F369*J369,"n.a."))</x:f>
      </x:c>
      <x:c r="L369" s="15" t="str">
        <x:f>IF(OR(B369="",NOT(ISNUMBER(E369))),"",IF(OR(D369="Routine",D369="QC",D369="Repeat"),IF(COUNTIFS('Item setup'!$A$8:$A$47,B369)&lt;&gt;1,"n.a.",IF(IF(D369="Routine",COUNTIFS('Item setup'!$A$8:$A$47,B369,'Item setup'!$J$8:$J$47,"&lt;&gt;"),IF(D369="QC",COUNTIFS('Item setup'!$A$8:$A$47,B369,'Item setup'!$K$8:$K$47,"&lt;&gt;"),COUNTIFS('Item setup'!$A$8:$A$47,B369,'Item setup'!$L$8:$L$47,"&lt;&gt;")))=0,"n.a.",E369*IF(D369="Routine",INDEX('Item setup'!$J$8:$J$47,MATCH(B369,'Item setup'!$A$8:$A$47,0)),IF(D369="QC",INDEX('Item setup'!$K$8:$K$47,MATCH(B369,'Item setup'!$A$8:$A$47,0)),INDEX('Item setup'!$L$8:$L$47,MATCH(B369,'Item setup'!$A$8:$A$47,0)))))),""))</x:f>
      </x:c>
      <x:c r="M369" s="15" t="str">
        <x:f>IF(AND(ISNUMBER(F369),ISNUMBER(L369)),F369-L369,"")</x:f>
      </x:c>
      <x:c r="N369" s="15" t="str">
        <x:f>IF(COUNTA(A369:G369)=0,"",IF(OR(A369="",B369="",C369="",D369="",NOT(ISNUMBER(F369))),"Complete entry",IF(OR(NOT(ISNUMBER(A369)),NOT(ISNUMBER(F369)),F369&lt;0),"Invalid date/quantity",IF(COUNTIFS('Item setup'!$A$8:$A$47,B369)&lt;&gt;1,"Check item ID",IF(COUNTIFS('Lot register'!$A$8:$A$107,B369,'Lot register'!$B$8:$B$107,C369)&lt;&gt;1,"Check lot ID",IF(OR(D369="Routine",D369="QC",D369="Repeat"),IF(OR(NOT(ISNUMBER(E369)),E369&lt;0),"Enter work count",IF(NOT(ISNUMBER(J369)),"Enter pack details","Recorded")),IF(NOT(ISNUMBER(J369)),"Enter pack details","Recorded")))))))</x:f>
      </x:c>
      <x:c r="O369" s="15" t="str">
        <x:f>IF(B369="","",IF(COUNTIFS('Item setup'!$A$8:$A$47,B369)&lt;&gt;1,"n.a.",INDEX('Item setup'!$F$8:$F$47,MATCH(B369,'Item setup'!$A$8:$A$47,0))))</x:f>
      </x:c>
    </x:row>
    <x:row r="370" ht="24" customHeight="1">
      <x:c r="A370" s="7"/>
      <x:c r="B370" s="5"/>
      <x:c r="C370" s="5"/>
      <x:c r="D370" s="5"/>
      <x:c r="E370" s="16"/>
      <x:c r="F370" s="16"/>
      <x:c r="G370" s="5"/>
      <x:c r="H370" s="15" t="str">
        <x:f>IF(B370="","",IF(COUNTIFS('Item setup'!$A$8:$A$47,B370)&lt;&gt;1,"n.a.",INDEX('Item setup'!$B$8:$B$47,MATCH(B370,'Item setup'!$A$8:$A$47,0))))</x:f>
      </x:c>
      <x:c r="I370" s="15" t="str">
        <x:f>IF(B370="","",IF(COUNTIFS('Item setup'!$A$8:$A$47,B370)&lt;&gt;1,"n.a.",INDEX('Item setup'!$E$8:$E$47,MATCH(B370,'Item setup'!$A$8:$A$47,0))))</x:f>
      </x:c>
      <x:c r="J370" s="17" t="str">
        <x:f>IF(B370="","",IF(COUNTIFS('Item setup'!$A$8:$A$47,B370)&lt;&gt;1,"n.a.",INDEX('Item setup'!$I$8:$I$47,MATCH(B370,'Item setup'!$A$8:$A$47,0))))</x:f>
      </x:c>
      <x:c r="K370" s="17" t="str">
        <x:f>IF(OR(A370="",B370="",NOT(ISNUMBER(F370))),"",IF(ISNUMBER(J370),F370*J370,"n.a."))</x:f>
      </x:c>
      <x:c r="L370" s="15" t="str">
        <x:f>IF(OR(B370="",NOT(ISNUMBER(E370))),"",IF(OR(D370="Routine",D370="QC",D370="Repeat"),IF(COUNTIFS('Item setup'!$A$8:$A$47,B370)&lt;&gt;1,"n.a.",IF(IF(D370="Routine",COUNTIFS('Item setup'!$A$8:$A$47,B370,'Item setup'!$J$8:$J$47,"&lt;&gt;"),IF(D370="QC",COUNTIFS('Item setup'!$A$8:$A$47,B370,'Item setup'!$K$8:$K$47,"&lt;&gt;"),COUNTIFS('Item setup'!$A$8:$A$47,B370,'Item setup'!$L$8:$L$47,"&lt;&gt;")))=0,"n.a.",E370*IF(D370="Routine",INDEX('Item setup'!$J$8:$J$47,MATCH(B370,'Item setup'!$A$8:$A$47,0)),IF(D370="QC",INDEX('Item setup'!$K$8:$K$47,MATCH(B370,'Item setup'!$A$8:$A$47,0)),INDEX('Item setup'!$L$8:$L$47,MATCH(B370,'Item setup'!$A$8:$A$47,0)))))),""))</x:f>
      </x:c>
      <x:c r="M370" s="15" t="str">
        <x:f>IF(AND(ISNUMBER(F370),ISNUMBER(L370)),F370-L370,"")</x:f>
      </x:c>
      <x:c r="N370" s="15" t="str">
        <x:f>IF(COUNTA(A370:G370)=0,"",IF(OR(A370="",B370="",C370="",D370="",NOT(ISNUMBER(F370))),"Complete entry",IF(OR(NOT(ISNUMBER(A370)),NOT(ISNUMBER(F370)),F370&lt;0),"Invalid date/quantity",IF(COUNTIFS('Item setup'!$A$8:$A$47,B370)&lt;&gt;1,"Check item ID",IF(COUNTIFS('Lot register'!$A$8:$A$107,B370,'Lot register'!$B$8:$B$107,C370)&lt;&gt;1,"Check lot ID",IF(OR(D370="Routine",D370="QC",D370="Repeat"),IF(OR(NOT(ISNUMBER(E370)),E370&lt;0),"Enter work count",IF(NOT(ISNUMBER(J370)),"Enter pack details","Recorded")),IF(NOT(ISNUMBER(J370)),"Enter pack details","Recorded")))))))</x:f>
      </x:c>
      <x:c r="O370" s="15" t="str">
        <x:f>IF(B370="","",IF(COUNTIFS('Item setup'!$A$8:$A$47,B370)&lt;&gt;1,"n.a.",INDEX('Item setup'!$F$8:$F$47,MATCH(B370,'Item setup'!$A$8:$A$47,0))))</x:f>
      </x:c>
    </x:row>
    <x:row r="371" ht="24" customHeight="1">
      <x:c r="A371" s="7"/>
      <x:c r="B371" s="5"/>
      <x:c r="C371" s="5"/>
      <x:c r="D371" s="5"/>
      <x:c r="E371" s="16"/>
      <x:c r="F371" s="16"/>
      <x:c r="G371" s="5"/>
      <x:c r="H371" s="15" t="str">
        <x:f>IF(B371="","",IF(COUNTIFS('Item setup'!$A$8:$A$47,B371)&lt;&gt;1,"n.a.",INDEX('Item setup'!$B$8:$B$47,MATCH(B371,'Item setup'!$A$8:$A$47,0))))</x:f>
      </x:c>
      <x:c r="I371" s="15" t="str">
        <x:f>IF(B371="","",IF(COUNTIFS('Item setup'!$A$8:$A$47,B371)&lt;&gt;1,"n.a.",INDEX('Item setup'!$E$8:$E$47,MATCH(B371,'Item setup'!$A$8:$A$47,0))))</x:f>
      </x:c>
      <x:c r="J371" s="17" t="str">
        <x:f>IF(B371="","",IF(COUNTIFS('Item setup'!$A$8:$A$47,B371)&lt;&gt;1,"n.a.",INDEX('Item setup'!$I$8:$I$47,MATCH(B371,'Item setup'!$A$8:$A$47,0))))</x:f>
      </x:c>
      <x:c r="K371" s="17" t="str">
        <x:f>IF(OR(A371="",B371="",NOT(ISNUMBER(F371))),"",IF(ISNUMBER(J371),F371*J371,"n.a."))</x:f>
      </x:c>
      <x:c r="L371" s="15" t="str">
        <x:f>IF(OR(B371="",NOT(ISNUMBER(E371))),"",IF(OR(D371="Routine",D371="QC",D371="Repeat"),IF(COUNTIFS('Item setup'!$A$8:$A$47,B371)&lt;&gt;1,"n.a.",IF(IF(D371="Routine",COUNTIFS('Item setup'!$A$8:$A$47,B371,'Item setup'!$J$8:$J$47,"&lt;&gt;"),IF(D371="QC",COUNTIFS('Item setup'!$A$8:$A$47,B371,'Item setup'!$K$8:$K$47,"&lt;&gt;"),COUNTIFS('Item setup'!$A$8:$A$47,B371,'Item setup'!$L$8:$L$47,"&lt;&gt;")))=0,"n.a.",E371*IF(D371="Routine",INDEX('Item setup'!$J$8:$J$47,MATCH(B371,'Item setup'!$A$8:$A$47,0)),IF(D371="QC",INDEX('Item setup'!$K$8:$K$47,MATCH(B371,'Item setup'!$A$8:$A$47,0)),INDEX('Item setup'!$L$8:$L$47,MATCH(B371,'Item setup'!$A$8:$A$47,0)))))),""))</x:f>
      </x:c>
      <x:c r="M371" s="15" t="str">
        <x:f>IF(AND(ISNUMBER(F371),ISNUMBER(L371)),F371-L371,"")</x:f>
      </x:c>
      <x:c r="N371" s="15" t="str">
        <x:f>IF(COUNTA(A371:G371)=0,"",IF(OR(A371="",B371="",C371="",D371="",NOT(ISNUMBER(F371))),"Complete entry",IF(OR(NOT(ISNUMBER(A371)),NOT(ISNUMBER(F371)),F371&lt;0),"Invalid date/quantity",IF(COUNTIFS('Item setup'!$A$8:$A$47,B371)&lt;&gt;1,"Check item ID",IF(COUNTIFS('Lot register'!$A$8:$A$107,B371,'Lot register'!$B$8:$B$107,C371)&lt;&gt;1,"Check lot ID",IF(OR(D371="Routine",D371="QC",D371="Repeat"),IF(OR(NOT(ISNUMBER(E371)),E371&lt;0),"Enter work count",IF(NOT(ISNUMBER(J371)),"Enter pack details","Recorded")),IF(NOT(ISNUMBER(J371)),"Enter pack details","Recorded")))))))</x:f>
      </x:c>
      <x:c r="O371" s="15" t="str">
        <x:f>IF(B371="","",IF(COUNTIFS('Item setup'!$A$8:$A$47,B371)&lt;&gt;1,"n.a.",INDEX('Item setup'!$F$8:$F$47,MATCH(B371,'Item setup'!$A$8:$A$47,0))))</x:f>
      </x:c>
    </x:row>
    <x:row r="372" ht="24" customHeight="1">
      <x:c r="A372" s="7"/>
      <x:c r="B372" s="5"/>
      <x:c r="C372" s="5"/>
      <x:c r="D372" s="5"/>
      <x:c r="E372" s="16"/>
      <x:c r="F372" s="16"/>
      <x:c r="G372" s="5"/>
      <x:c r="H372" s="15" t="str">
        <x:f>IF(B372="","",IF(COUNTIFS('Item setup'!$A$8:$A$47,B372)&lt;&gt;1,"n.a.",INDEX('Item setup'!$B$8:$B$47,MATCH(B372,'Item setup'!$A$8:$A$47,0))))</x:f>
      </x:c>
      <x:c r="I372" s="15" t="str">
        <x:f>IF(B372="","",IF(COUNTIFS('Item setup'!$A$8:$A$47,B372)&lt;&gt;1,"n.a.",INDEX('Item setup'!$E$8:$E$47,MATCH(B372,'Item setup'!$A$8:$A$47,0))))</x:f>
      </x:c>
      <x:c r="J372" s="17" t="str">
        <x:f>IF(B372="","",IF(COUNTIFS('Item setup'!$A$8:$A$47,B372)&lt;&gt;1,"n.a.",INDEX('Item setup'!$I$8:$I$47,MATCH(B372,'Item setup'!$A$8:$A$47,0))))</x:f>
      </x:c>
      <x:c r="K372" s="17" t="str">
        <x:f>IF(OR(A372="",B372="",NOT(ISNUMBER(F372))),"",IF(ISNUMBER(J372),F372*J372,"n.a."))</x:f>
      </x:c>
      <x:c r="L372" s="15" t="str">
        <x:f>IF(OR(B372="",NOT(ISNUMBER(E372))),"",IF(OR(D372="Routine",D372="QC",D372="Repeat"),IF(COUNTIFS('Item setup'!$A$8:$A$47,B372)&lt;&gt;1,"n.a.",IF(IF(D372="Routine",COUNTIFS('Item setup'!$A$8:$A$47,B372,'Item setup'!$J$8:$J$47,"&lt;&gt;"),IF(D372="QC",COUNTIFS('Item setup'!$A$8:$A$47,B372,'Item setup'!$K$8:$K$47,"&lt;&gt;"),COUNTIFS('Item setup'!$A$8:$A$47,B372,'Item setup'!$L$8:$L$47,"&lt;&gt;")))=0,"n.a.",E372*IF(D372="Routine",INDEX('Item setup'!$J$8:$J$47,MATCH(B372,'Item setup'!$A$8:$A$47,0)),IF(D372="QC",INDEX('Item setup'!$K$8:$K$47,MATCH(B372,'Item setup'!$A$8:$A$47,0)),INDEX('Item setup'!$L$8:$L$47,MATCH(B372,'Item setup'!$A$8:$A$47,0)))))),""))</x:f>
      </x:c>
      <x:c r="M372" s="15" t="str">
        <x:f>IF(AND(ISNUMBER(F372),ISNUMBER(L372)),F372-L372,"")</x:f>
      </x:c>
      <x:c r="N372" s="15" t="str">
        <x:f>IF(COUNTA(A372:G372)=0,"",IF(OR(A372="",B372="",C372="",D372="",NOT(ISNUMBER(F372))),"Complete entry",IF(OR(NOT(ISNUMBER(A372)),NOT(ISNUMBER(F372)),F372&lt;0),"Invalid date/quantity",IF(COUNTIFS('Item setup'!$A$8:$A$47,B372)&lt;&gt;1,"Check item ID",IF(COUNTIFS('Lot register'!$A$8:$A$107,B372,'Lot register'!$B$8:$B$107,C372)&lt;&gt;1,"Check lot ID",IF(OR(D372="Routine",D372="QC",D372="Repeat"),IF(OR(NOT(ISNUMBER(E372)),E372&lt;0),"Enter work count",IF(NOT(ISNUMBER(J372)),"Enter pack details","Recorded")),IF(NOT(ISNUMBER(J372)),"Enter pack details","Recorded")))))))</x:f>
      </x:c>
      <x:c r="O372" s="15" t="str">
        <x:f>IF(B372="","",IF(COUNTIFS('Item setup'!$A$8:$A$47,B372)&lt;&gt;1,"n.a.",INDEX('Item setup'!$F$8:$F$47,MATCH(B372,'Item setup'!$A$8:$A$47,0))))</x:f>
      </x:c>
    </x:row>
    <x:row r="373" ht="24" customHeight="1">
      <x:c r="A373" s="7"/>
      <x:c r="B373" s="5"/>
      <x:c r="C373" s="5"/>
      <x:c r="D373" s="5"/>
      <x:c r="E373" s="16"/>
      <x:c r="F373" s="16"/>
      <x:c r="G373" s="5"/>
      <x:c r="H373" s="15" t="str">
        <x:f>IF(B373="","",IF(COUNTIFS('Item setup'!$A$8:$A$47,B373)&lt;&gt;1,"n.a.",INDEX('Item setup'!$B$8:$B$47,MATCH(B373,'Item setup'!$A$8:$A$47,0))))</x:f>
      </x:c>
      <x:c r="I373" s="15" t="str">
        <x:f>IF(B373="","",IF(COUNTIFS('Item setup'!$A$8:$A$47,B373)&lt;&gt;1,"n.a.",INDEX('Item setup'!$E$8:$E$47,MATCH(B373,'Item setup'!$A$8:$A$47,0))))</x:f>
      </x:c>
      <x:c r="J373" s="17" t="str">
        <x:f>IF(B373="","",IF(COUNTIFS('Item setup'!$A$8:$A$47,B373)&lt;&gt;1,"n.a.",INDEX('Item setup'!$I$8:$I$47,MATCH(B373,'Item setup'!$A$8:$A$47,0))))</x:f>
      </x:c>
      <x:c r="K373" s="17" t="str">
        <x:f>IF(OR(A373="",B373="",NOT(ISNUMBER(F373))),"",IF(ISNUMBER(J373),F373*J373,"n.a."))</x:f>
      </x:c>
      <x:c r="L373" s="15" t="str">
        <x:f>IF(OR(B373="",NOT(ISNUMBER(E373))),"",IF(OR(D373="Routine",D373="QC",D373="Repeat"),IF(COUNTIFS('Item setup'!$A$8:$A$47,B373)&lt;&gt;1,"n.a.",IF(IF(D373="Routine",COUNTIFS('Item setup'!$A$8:$A$47,B373,'Item setup'!$J$8:$J$47,"&lt;&gt;"),IF(D373="QC",COUNTIFS('Item setup'!$A$8:$A$47,B373,'Item setup'!$K$8:$K$47,"&lt;&gt;"),COUNTIFS('Item setup'!$A$8:$A$47,B373,'Item setup'!$L$8:$L$47,"&lt;&gt;")))=0,"n.a.",E373*IF(D373="Routine",INDEX('Item setup'!$J$8:$J$47,MATCH(B373,'Item setup'!$A$8:$A$47,0)),IF(D373="QC",INDEX('Item setup'!$K$8:$K$47,MATCH(B373,'Item setup'!$A$8:$A$47,0)),INDEX('Item setup'!$L$8:$L$47,MATCH(B373,'Item setup'!$A$8:$A$47,0)))))),""))</x:f>
      </x:c>
      <x:c r="M373" s="15" t="str">
        <x:f>IF(AND(ISNUMBER(F373),ISNUMBER(L373)),F373-L373,"")</x:f>
      </x:c>
      <x:c r="N373" s="15" t="str">
        <x:f>IF(COUNTA(A373:G373)=0,"",IF(OR(A373="",B373="",C373="",D373="",NOT(ISNUMBER(F373))),"Complete entry",IF(OR(NOT(ISNUMBER(A373)),NOT(ISNUMBER(F373)),F373&lt;0),"Invalid date/quantity",IF(COUNTIFS('Item setup'!$A$8:$A$47,B373)&lt;&gt;1,"Check item ID",IF(COUNTIFS('Lot register'!$A$8:$A$107,B373,'Lot register'!$B$8:$B$107,C373)&lt;&gt;1,"Check lot ID",IF(OR(D373="Routine",D373="QC",D373="Repeat"),IF(OR(NOT(ISNUMBER(E373)),E373&lt;0),"Enter work count",IF(NOT(ISNUMBER(J373)),"Enter pack details","Recorded")),IF(NOT(ISNUMBER(J373)),"Enter pack details","Recorded")))))))</x:f>
      </x:c>
      <x:c r="O373" s="15" t="str">
        <x:f>IF(B373="","",IF(COUNTIFS('Item setup'!$A$8:$A$47,B373)&lt;&gt;1,"n.a.",INDEX('Item setup'!$F$8:$F$47,MATCH(B373,'Item setup'!$A$8:$A$47,0))))</x:f>
      </x:c>
    </x:row>
    <x:row r="374" ht="24" customHeight="1">
      <x:c r="A374" s="7"/>
      <x:c r="B374" s="5"/>
      <x:c r="C374" s="5"/>
      <x:c r="D374" s="5"/>
      <x:c r="E374" s="16"/>
      <x:c r="F374" s="16"/>
      <x:c r="G374" s="5"/>
      <x:c r="H374" s="15" t="str">
        <x:f>IF(B374="","",IF(COUNTIFS('Item setup'!$A$8:$A$47,B374)&lt;&gt;1,"n.a.",INDEX('Item setup'!$B$8:$B$47,MATCH(B374,'Item setup'!$A$8:$A$47,0))))</x:f>
      </x:c>
      <x:c r="I374" s="15" t="str">
        <x:f>IF(B374="","",IF(COUNTIFS('Item setup'!$A$8:$A$47,B374)&lt;&gt;1,"n.a.",INDEX('Item setup'!$E$8:$E$47,MATCH(B374,'Item setup'!$A$8:$A$47,0))))</x:f>
      </x:c>
      <x:c r="J374" s="17" t="str">
        <x:f>IF(B374="","",IF(COUNTIFS('Item setup'!$A$8:$A$47,B374)&lt;&gt;1,"n.a.",INDEX('Item setup'!$I$8:$I$47,MATCH(B374,'Item setup'!$A$8:$A$47,0))))</x:f>
      </x:c>
      <x:c r="K374" s="17" t="str">
        <x:f>IF(OR(A374="",B374="",NOT(ISNUMBER(F374))),"",IF(ISNUMBER(J374),F374*J374,"n.a."))</x:f>
      </x:c>
      <x:c r="L374" s="15" t="str">
        <x:f>IF(OR(B374="",NOT(ISNUMBER(E374))),"",IF(OR(D374="Routine",D374="QC",D374="Repeat"),IF(COUNTIFS('Item setup'!$A$8:$A$47,B374)&lt;&gt;1,"n.a.",IF(IF(D374="Routine",COUNTIFS('Item setup'!$A$8:$A$47,B374,'Item setup'!$J$8:$J$47,"&lt;&gt;"),IF(D374="QC",COUNTIFS('Item setup'!$A$8:$A$47,B374,'Item setup'!$K$8:$K$47,"&lt;&gt;"),COUNTIFS('Item setup'!$A$8:$A$47,B374,'Item setup'!$L$8:$L$47,"&lt;&gt;")))=0,"n.a.",E374*IF(D374="Routine",INDEX('Item setup'!$J$8:$J$47,MATCH(B374,'Item setup'!$A$8:$A$47,0)),IF(D374="QC",INDEX('Item setup'!$K$8:$K$47,MATCH(B374,'Item setup'!$A$8:$A$47,0)),INDEX('Item setup'!$L$8:$L$47,MATCH(B374,'Item setup'!$A$8:$A$47,0)))))),""))</x:f>
      </x:c>
      <x:c r="M374" s="15" t="str">
        <x:f>IF(AND(ISNUMBER(F374),ISNUMBER(L374)),F374-L374,"")</x:f>
      </x:c>
      <x:c r="N374" s="15" t="str">
        <x:f>IF(COUNTA(A374:G374)=0,"",IF(OR(A374="",B374="",C374="",D374="",NOT(ISNUMBER(F374))),"Complete entry",IF(OR(NOT(ISNUMBER(A374)),NOT(ISNUMBER(F374)),F374&lt;0),"Invalid date/quantity",IF(COUNTIFS('Item setup'!$A$8:$A$47,B374)&lt;&gt;1,"Check item ID",IF(COUNTIFS('Lot register'!$A$8:$A$107,B374,'Lot register'!$B$8:$B$107,C374)&lt;&gt;1,"Check lot ID",IF(OR(D374="Routine",D374="QC",D374="Repeat"),IF(OR(NOT(ISNUMBER(E374)),E374&lt;0),"Enter work count",IF(NOT(ISNUMBER(J374)),"Enter pack details","Recorded")),IF(NOT(ISNUMBER(J374)),"Enter pack details","Recorded")))))))</x:f>
      </x:c>
      <x:c r="O374" s="15" t="str">
        <x:f>IF(B374="","",IF(COUNTIFS('Item setup'!$A$8:$A$47,B374)&lt;&gt;1,"n.a.",INDEX('Item setup'!$F$8:$F$47,MATCH(B374,'Item setup'!$A$8:$A$47,0))))</x:f>
      </x:c>
    </x:row>
    <x:row r="375" ht="24" customHeight="1">
      <x:c r="A375" s="7"/>
      <x:c r="B375" s="5"/>
      <x:c r="C375" s="5"/>
      <x:c r="D375" s="5"/>
      <x:c r="E375" s="16"/>
      <x:c r="F375" s="16"/>
      <x:c r="G375" s="5"/>
      <x:c r="H375" s="15" t="str">
        <x:f>IF(B375="","",IF(COUNTIFS('Item setup'!$A$8:$A$47,B375)&lt;&gt;1,"n.a.",INDEX('Item setup'!$B$8:$B$47,MATCH(B375,'Item setup'!$A$8:$A$47,0))))</x:f>
      </x:c>
      <x:c r="I375" s="15" t="str">
        <x:f>IF(B375="","",IF(COUNTIFS('Item setup'!$A$8:$A$47,B375)&lt;&gt;1,"n.a.",INDEX('Item setup'!$E$8:$E$47,MATCH(B375,'Item setup'!$A$8:$A$47,0))))</x:f>
      </x:c>
      <x:c r="J375" s="17" t="str">
        <x:f>IF(B375="","",IF(COUNTIFS('Item setup'!$A$8:$A$47,B375)&lt;&gt;1,"n.a.",INDEX('Item setup'!$I$8:$I$47,MATCH(B375,'Item setup'!$A$8:$A$47,0))))</x:f>
      </x:c>
      <x:c r="K375" s="17" t="str">
        <x:f>IF(OR(A375="",B375="",NOT(ISNUMBER(F375))),"",IF(ISNUMBER(J375),F375*J375,"n.a."))</x:f>
      </x:c>
      <x:c r="L375" s="15" t="str">
        <x:f>IF(OR(B375="",NOT(ISNUMBER(E375))),"",IF(OR(D375="Routine",D375="QC",D375="Repeat"),IF(COUNTIFS('Item setup'!$A$8:$A$47,B375)&lt;&gt;1,"n.a.",IF(IF(D375="Routine",COUNTIFS('Item setup'!$A$8:$A$47,B375,'Item setup'!$J$8:$J$47,"&lt;&gt;"),IF(D375="QC",COUNTIFS('Item setup'!$A$8:$A$47,B375,'Item setup'!$K$8:$K$47,"&lt;&gt;"),COUNTIFS('Item setup'!$A$8:$A$47,B375,'Item setup'!$L$8:$L$47,"&lt;&gt;")))=0,"n.a.",E375*IF(D375="Routine",INDEX('Item setup'!$J$8:$J$47,MATCH(B375,'Item setup'!$A$8:$A$47,0)),IF(D375="QC",INDEX('Item setup'!$K$8:$K$47,MATCH(B375,'Item setup'!$A$8:$A$47,0)),INDEX('Item setup'!$L$8:$L$47,MATCH(B375,'Item setup'!$A$8:$A$47,0)))))),""))</x:f>
      </x:c>
      <x:c r="M375" s="15" t="str">
        <x:f>IF(AND(ISNUMBER(F375),ISNUMBER(L375)),F375-L375,"")</x:f>
      </x:c>
      <x:c r="N375" s="15" t="str">
        <x:f>IF(COUNTA(A375:G375)=0,"",IF(OR(A375="",B375="",C375="",D375="",NOT(ISNUMBER(F375))),"Complete entry",IF(OR(NOT(ISNUMBER(A375)),NOT(ISNUMBER(F375)),F375&lt;0),"Invalid date/quantity",IF(COUNTIFS('Item setup'!$A$8:$A$47,B375)&lt;&gt;1,"Check item ID",IF(COUNTIFS('Lot register'!$A$8:$A$107,B375,'Lot register'!$B$8:$B$107,C375)&lt;&gt;1,"Check lot ID",IF(OR(D375="Routine",D375="QC",D375="Repeat"),IF(OR(NOT(ISNUMBER(E375)),E375&lt;0),"Enter work count",IF(NOT(ISNUMBER(J375)),"Enter pack details","Recorded")),IF(NOT(ISNUMBER(J375)),"Enter pack details","Recorded")))))))</x:f>
      </x:c>
      <x:c r="O375" s="15" t="str">
        <x:f>IF(B375="","",IF(COUNTIFS('Item setup'!$A$8:$A$47,B375)&lt;&gt;1,"n.a.",INDEX('Item setup'!$F$8:$F$47,MATCH(B375,'Item setup'!$A$8:$A$47,0))))</x:f>
      </x:c>
    </x:row>
    <x:row r="376" ht="24" customHeight="1">
      <x:c r="A376" s="7"/>
      <x:c r="B376" s="5"/>
      <x:c r="C376" s="5"/>
      <x:c r="D376" s="5"/>
      <x:c r="E376" s="16"/>
      <x:c r="F376" s="16"/>
      <x:c r="G376" s="5"/>
      <x:c r="H376" s="15" t="str">
        <x:f>IF(B376="","",IF(COUNTIFS('Item setup'!$A$8:$A$47,B376)&lt;&gt;1,"n.a.",INDEX('Item setup'!$B$8:$B$47,MATCH(B376,'Item setup'!$A$8:$A$47,0))))</x:f>
      </x:c>
      <x:c r="I376" s="15" t="str">
        <x:f>IF(B376="","",IF(COUNTIFS('Item setup'!$A$8:$A$47,B376)&lt;&gt;1,"n.a.",INDEX('Item setup'!$E$8:$E$47,MATCH(B376,'Item setup'!$A$8:$A$47,0))))</x:f>
      </x:c>
      <x:c r="J376" s="17" t="str">
        <x:f>IF(B376="","",IF(COUNTIFS('Item setup'!$A$8:$A$47,B376)&lt;&gt;1,"n.a.",INDEX('Item setup'!$I$8:$I$47,MATCH(B376,'Item setup'!$A$8:$A$47,0))))</x:f>
      </x:c>
      <x:c r="K376" s="17" t="str">
        <x:f>IF(OR(A376="",B376="",NOT(ISNUMBER(F376))),"",IF(ISNUMBER(J376),F376*J376,"n.a."))</x:f>
      </x:c>
      <x:c r="L376" s="15" t="str">
        <x:f>IF(OR(B376="",NOT(ISNUMBER(E376))),"",IF(OR(D376="Routine",D376="QC",D376="Repeat"),IF(COUNTIFS('Item setup'!$A$8:$A$47,B376)&lt;&gt;1,"n.a.",IF(IF(D376="Routine",COUNTIFS('Item setup'!$A$8:$A$47,B376,'Item setup'!$J$8:$J$47,"&lt;&gt;"),IF(D376="QC",COUNTIFS('Item setup'!$A$8:$A$47,B376,'Item setup'!$K$8:$K$47,"&lt;&gt;"),COUNTIFS('Item setup'!$A$8:$A$47,B376,'Item setup'!$L$8:$L$47,"&lt;&gt;")))=0,"n.a.",E376*IF(D376="Routine",INDEX('Item setup'!$J$8:$J$47,MATCH(B376,'Item setup'!$A$8:$A$47,0)),IF(D376="QC",INDEX('Item setup'!$K$8:$K$47,MATCH(B376,'Item setup'!$A$8:$A$47,0)),INDEX('Item setup'!$L$8:$L$47,MATCH(B376,'Item setup'!$A$8:$A$47,0)))))),""))</x:f>
      </x:c>
      <x:c r="M376" s="15" t="str">
        <x:f>IF(AND(ISNUMBER(F376),ISNUMBER(L376)),F376-L376,"")</x:f>
      </x:c>
      <x:c r="N376" s="15" t="str">
        <x:f>IF(COUNTA(A376:G376)=0,"",IF(OR(A376="",B376="",C376="",D376="",NOT(ISNUMBER(F376))),"Complete entry",IF(OR(NOT(ISNUMBER(A376)),NOT(ISNUMBER(F376)),F376&lt;0),"Invalid date/quantity",IF(COUNTIFS('Item setup'!$A$8:$A$47,B376)&lt;&gt;1,"Check item ID",IF(COUNTIFS('Lot register'!$A$8:$A$107,B376,'Lot register'!$B$8:$B$107,C376)&lt;&gt;1,"Check lot ID",IF(OR(D376="Routine",D376="QC",D376="Repeat"),IF(OR(NOT(ISNUMBER(E376)),E376&lt;0),"Enter work count",IF(NOT(ISNUMBER(J376)),"Enter pack details","Recorded")),IF(NOT(ISNUMBER(J376)),"Enter pack details","Recorded")))))))</x:f>
      </x:c>
      <x:c r="O376" s="15" t="str">
        <x:f>IF(B376="","",IF(COUNTIFS('Item setup'!$A$8:$A$47,B376)&lt;&gt;1,"n.a.",INDEX('Item setup'!$F$8:$F$47,MATCH(B376,'Item setup'!$A$8:$A$47,0))))</x:f>
      </x:c>
    </x:row>
    <x:row r="377" ht="24" customHeight="1">
      <x:c r="A377" s="7"/>
      <x:c r="B377" s="5"/>
      <x:c r="C377" s="5"/>
      <x:c r="D377" s="5"/>
      <x:c r="E377" s="16"/>
      <x:c r="F377" s="16"/>
      <x:c r="G377" s="5"/>
      <x:c r="H377" s="15" t="str">
        <x:f>IF(B377="","",IF(COUNTIFS('Item setup'!$A$8:$A$47,B377)&lt;&gt;1,"n.a.",INDEX('Item setup'!$B$8:$B$47,MATCH(B377,'Item setup'!$A$8:$A$47,0))))</x:f>
      </x:c>
      <x:c r="I377" s="15" t="str">
        <x:f>IF(B377="","",IF(COUNTIFS('Item setup'!$A$8:$A$47,B377)&lt;&gt;1,"n.a.",INDEX('Item setup'!$E$8:$E$47,MATCH(B377,'Item setup'!$A$8:$A$47,0))))</x:f>
      </x:c>
      <x:c r="J377" s="17" t="str">
        <x:f>IF(B377="","",IF(COUNTIFS('Item setup'!$A$8:$A$47,B377)&lt;&gt;1,"n.a.",INDEX('Item setup'!$I$8:$I$47,MATCH(B377,'Item setup'!$A$8:$A$47,0))))</x:f>
      </x:c>
      <x:c r="K377" s="17" t="str">
        <x:f>IF(OR(A377="",B377="",NOT(ISNUMBER(F377))),"",IF(ISNUMBER(J377),F377*J377,"n.a."))</x:f>
      </x:c>
      <x:c r="L377" s="15" t="str">
        <x:f>IF(OR(B377="",NOT(ISNUMBER(E377))),"",IF(OR(D377="Routine",D377="QC",D377="Repeat"),IF(COUNTIFS('Item setup'!$A$8:$A$47,B377)&lt;&gt;1,"n.a.",IF(IF(D377="Routine",COUNTIFS('Item setup'!$A$8:$A$47,B377,'Item setup'!$J$8:$J$47,"&lt;&gt;"),IF(D377="QC",COUNTIFS('Item setup'!$A$8:$A$47,B377,'Item setup'!$K$8:$K$47,"&lt;&gt;"),COUNTIFS('Item setup'!$A$8:$A$47,B377,'Item setup'!$L$8:$L$47,"&lt;&gt;")))=0,"n.a.",E377*IF(D377="Routine",INDEX('Item setup'!$J$8:$J$47,MATCH(B377,'Item setup'!$A$8:$A$47,0)),IF(D377="QC",INDEX('Item setup'!$K$8:$K$47,MATCH(B377,'Item setup'!$A$8:$A$47,0)),INDEX('Item setup'!$L$8:$L$47,MATCH(B377,'Item setup'!$A$8:$A$47,0)))))),""))</x:f>
      </x:c>
      <x:c r="M377" s="15" t="str">
        <x:f>IF(AND(ISNUMBER(F377),ISNUMBER(L377)),F377-L377,"")</x:f>
      </x:c>
      <x:c r="N377" s="15" t="str">
        <x:f>IF(COUNTA(A377:G377)=0,"",IF(OR(A377="",B377="",C377="",D377="",NOT(ISNUMBER(F377))),"Complete entry",IF(OR(NOT(ISNUMBER(A377)),NOT(ISNUMBER(F377)),F377&lt;0),"Invalid date/quantity",IF(COUNTIFS('Item setup'!$A$8:$A$47,B377)&lt;&gt;1,"Check item ID",IF(COUNTIFS('Lot register'!$A$8:$A$107,B377,'Lot register'!$B$8:$B$107,C377)&lt;&gt;1,"Check lot ID",IF(OR(D377="Routine",D377="QC",D377="Repeat"),IF(OR(NOT(ISNUMBER(E377)),E377&lt;0),"Enter work count",IF(NOT(ISNUMBER(J377)),"Enter pack details","Recorded")),IF(NOT(ISNUMBER(J377)),"Enter pack details","Recorded")))))))</x:f>
      </x:c>
      <x:c r="O377" s="15" t="str">
        <x:f>IF(B377="","",IF(COUNTIFS('Item setup'!$A$8:$A$47,B377)&lt;&gt;1,"n.a.",INDEX('Item setup'!$F$8:$F$47,MATCH(B377,'Item setup'!$A$8:$A$47,0))))</x:f>
      </x:c>
    </x:row>
    <x:row r="378" ht="24" customHeight="1">
      <x:c r="A378" s="7"/>
      <x:c r="B378" s="5"/>
      <x:c r="C378" s="5"/>
      <x:c r="D378" s="5"/>
      <x:c r="E378" s="16"/>
      <x:c r="F378" s="16"/>
      <x:c r="G378" s="5"/>
      <x:c r="H378" s="15" t="str">
        <x:f>IF(B378="","",IF(COUNTIFS('Item setup'!$A$8:$A$47,B378)&lt;&gt;1,"n.a.",INDEX('Item setup'!$B$8:$B$47,MATCH(B378,'Item setup'!$A$8:$A$47,0))))</x:f>
      </x:c>
      <x:c r="I378" s="15" t="str">
        <x:f>IF(B378="","",IF(COUNTIFS('Item setup'!$A$8:$A$47,B378)&lt;&gt;1,"n.a.",INDEX('Item setup'!$E$8:$E$47,MATCH(B378,'Item setup'!$A$8:$A$47,0))))</x:f>
      </x:c>
      <x:c r="J378" s="17" t="str">
        <x:f>IF(B378="","",IF(COUNTIFS('Item setup'!$A$8:$A$47,B378)&lt;&gt;1,"n.a.",INDEX('Item setup'!$I$8:$I$47,MATCH(B378,'Item setup'!$A$8:$A$47,0))))</x:f>
      </x:c>
      <x:c r="K378" s="17" t="str">
        <x:f>IF(OR(A378="",B378="",NOT(ISNUMBER(F378))),"",IF(ISNUMBER(J378),F378*J378,"n.a."))</x:f>
      </x:c>
      <x:c r="L378" s="15" t="str">
        <x:f>IF(OR(B378="",NOT(ISNUMBER(E378))),"",IF(OR(D378="Routine",D378="QC",D378="Repeat"),IF(COUNTIFS('Item setup'!$A$8:$A$47,B378)&lt;&gt;1,"n.a.",IF(IF(D378="Routine",COUNTIFS('Item setup'!$A$8:$A$47,B378,'Item setup'!$J$8:$J$47,"&lt;&gt;"),IF(D378="QC",COUNTIFS('Item setup'!$A$8:$A$47,B378,'Item setup'!$K$8:$K$47,"&lt;&gt;"),COUNTIFS('Item setup'!$A$8:$A$47,B378,'Item setup'!$L$8:$L$47,"&lt;&gt;")))=0,"n.a.",E378*IF(D378="Routine",INDEX('Item setup'!$J$8:$J$47,MATCH(B378,'Item setup'!$A$8:$A$47,0)),IF(D378="QC",INDEX('Item setup'!$K$8:$K$47,MATCH(B378,'Item setup'!$A$8:$A$47,0)),INDEX('Item setup'!$L$8:$L$47,MATCH(B378,'Item setup'!$A$8:$A$47,0)))))),""))</x:f>
      </x:c>
      <x:c r="M378" s="15" t="str">
        <x:f>IF(AND(ISNUMBER(F378),ISNUMBER(L378)),F378-L378,"")</x:f>
      </x:c>
      <x:c r="N378" s="15" t="str">
        <x:f>IF(COUNTA(A378:G378)=0,"",IF(OR(A378="",B378="",C378="",D378="",NOT(ISNUMBER(F378))),"Complete entry",IF(OR(NOT(ISNUMBER(A378)),NOT(ISNUMBER(F378)),F378&lt;0),"Invalid date/quantity",IF(COUNTIFS('Item setup'!$A$8:$A$47,B378)&lt;&gt;1,"Check item ID",IF(COUNTIFS('Lot register'!$A$8:$A$107,B378,'Lot register'!$B$8:$B$107,C378)&lt;&gt;1,"Check lot ID",IF(OR(D378="Routine",D378="QC",D378="Repeat"),IF(OR(NOT(ISNUMBER(E378)),E378&lt;0),"Enter work count",IF(NOT(ISNUMBER(J378)),"Enter pack details","Recorded")),IF(NOT(ISNUMBER(J378)),"Enter pack details","Recorded")))))))</x:f>
      </x:c>
      <x:c r="O378" s="15" t="str">
        <x:f>IF(B378="","",IF(COUNTIFS('Item setup'!$A$8:$A$47,B378)&lt;&gt;1,"n.a.",INDEX('Item setup'!$F$8:$F$47,MATCH(B378,'Item setup'!$A$8:$A$47,0))))</x:f>
      </x:c>
    </x:row>
    <x:row r="379" ht="24" customHeight="1">
      <x:c r="A379" s="7"/>
      <x:c r="B379" s="5"/>
      <x:c r="C379" s="5"/>
      <x:c r="D379" s="5"/>
      <x:c r="E379" s="16"/>
      <x:c r="F379" s="16"/>
      <x:c r="G379" s="5"/>
      <x:c r="H379" s="15" t="str">
        <x:f>IF(B379="","",IF(COUNTIFS('Item setup'!$A$8:$A$47,B379)&lt;&gt;1,"n.a.",INDEX('Item setup'!$B$8:$B$47,MATCH(B379,'Item setup'!$A$8:$A$47,0))))</x:f>
      </x:c>
      <x:c r="I379" s="15" t="str">
        <x:f>IF(B379="","",IF(COUNTIFS('Item setup'!$A$8:$A$47,B379)&lt;&gt;1,"n.a.",INDEX('Item setup'!$E$8:$E$47,MATCH(B379,'Item setup'!$A$8:$A$47,0))))</x:f>
      </x:c>
      <x:c r="J379" s="17" t="str">
        <x:f>IF(B379="","",IF(COUNTIFS('Item setup'!$A$8:$A$47,B379)&lt;&gt;1,"n.a.",INDEX('Item setup'!$I$8:$I$47,MATCH(B379,'Item setup'!$A$8:$A$47,0))))</x:f>
      </x:c>
      <x:c r="K379" s="17" t="str">
        <x:f>IF(OR(A379="",B379="",NOT(ISNUMBER(F379))),"",IF(ISNUMBER(J379),F379*J379,"n.a."))</x:f>
      </x:c>
      <x:c r="L379" s="15" t="str">
        <x:f>IF(OR(B379="",NOT(ISNUMBER(E379))),"",IF(OR(D379="Routine",D379="QC",D379="Repeat"),IF(COUNTIFS('Item setup'!$A$8:$A$47,B379)&lt;&gt;1,"n.a.",IF(IF(D379="Routine",COUNTIFS('Item setup'!$A$8:$A$47,B379,'Item setup'!$J$8:$J$47,"&lt;&gt;"),IF(D379="QC",COUNTIFS('Item setup'!$A$8:$A$47,B379,'Item setup'!$K$8:$K$47,"&lt;&gt;"),COUNTIFS('Item setup'!$A$8:$A$47,B379,'Item setup'!$L$8:$L$47,"&lt;&gt;")))=0,"n.a.",E379*IF(D379="Routine",INDEX('Item setup'!$J$8:$J$47,MATCH(B379,'Item setup'!$A$8:$A$47,0)),IF(D379="QC",INDEX('Item setup'!$K$8:$K$47,MATCH(B379,'Item setup'!$A$8:$A$47,0)),INDEX('Item setup'!$L$8:$L$47,MATCH(B379,'Item setup'!$A$8:$A$47,0)))))),""))</x:f>
      </x:c>
      <x:c r="M379" s="15" t="str">
        <x:f>IF(AND(ISNUMBER(F379),ISNUMBER(L379)),F379-L379,"")</x:f>
      </x:c>
      <x:c r="N379" s="15" t="str">
        <x:f>IF(COUNTA(A379:G379)=0,"",IF(OR(A379="",B379="",C379="",D379="",NOT(ISNUMBER(F379))),"Complete entry",IF(OR(NOT(ISNUMBER(A379)),NOT(ISNUMBER(F379)),F379&lt;0),"Invalid date/quantity",IF(COUNTIFS('Item setup'!$A$8:$A$47,B379)&lt;&gt;1,"Check item ID",IF(COUNTIFS('Lot register'!$A$8:$A$107,B379,'Lot register'!$B$8:$B$107,C379)&lt;&gt;1,"Check lot ID",IF(OR(D379="Routine",D379="QC",D379="Repeat"),IF(OR(NOT(ISNUMBER(E379)),E379&lt;0),"Enter work count",IF(NOT(ISNUMBER(J379)),"Enter pack details","Recorded")),IF(NOT(ISNUMBER(J379)),"Enter pack details","Recorded")))))))</x:f>
      </x:c>
      <x:c r="O379" s="15" t="str">
        <x:f>IF(B379="","",IF(COUNTIFS('Item setup'!$A$8:$A$47,B379)&lt;&gt;1,"n.a.",INDEX('Item setup'!$F$8:$F$47,MATCH(B379,'Item setup'!$A$8:$A$47,0))))</x:f>
      </x:c>
    </x:row>
    <x:row r="380" ht="24" customHeight="1">
      <x:c r="A380" s="7"/>
      <x:c r="B380" s="5"/>
      <x:c r="C380" s="5"/>
      <x:c r="D380" s="5"/>
      <x:c r="E380" s="16"/>
      <x:c r="F380" s="16"/>
      <x:c r="G380" s="5"/>
      <x:c r="H380" s="15" t="str">
        <x:f>IF(B380="","",IF(COUNTIFS('Item setup'!$A$8:$A$47,B380)&lt;&gt;1,"n.a.",INDEX('Item setup'!$B$8:$B$47,MATCH(B380,'Item setup'!$A$8:$A$47,0))))</x:f>
      </x:c>
      <x:c r="I380" s="15" t="str">
        <x:f>IF(B380="","",IF(COUNTIFS('Item setup'!$A$8:$A$47,B380)&lt;&gt;1,"n.a.",INDEX('Item setup'!$E$8:$E$47,MATCH(B380,'Item setup'!$A$8:$A$47,0))))</x:f>
      </x:c>
      <x:c r="J380" s="17" t="str">
        <x:f>IF(B380="","",IF(COUNTIFS('Item setup'!$A$8:$A$47,B380)&lt;&gt;1,"n.a.",INDEX('Item setup'!$I$8:$I$47,MATCH(B380,'Item setup'!$A$8:$A$47,0))))</x:f>
      </x:c>
      <x:c r="K380" s="17" t="str">
        <x:f>IF(OR(A380="",B380="",NOT(ISNUMBER(F380))),"",IF(ISNUMBER(J380),F380*J380,"n.a."))</x:f>
      </x:c>
      <x:c r="L380" s="15" t="str">
        <x:f>IF(OR(B380="",NOT(ISNUMBER(E380))),"",IF(OR(D380="Routine",D380="QC",D380="Repeat"),IF(COUNTIFS('Item setup'!$A$8:$A$47,B380)&lt;&gt;1,"n.a.",IF(IF(D380="Routine",COUNTIFS('Item setup'!$A$8:$A$47,B380,'Item setup'!$J$8:$J$47,"&lt;&gt;"),IF(D380="QC",COUNTIFS('Item setup'!$A$8:$A$47,B380,'Item setup'!$K$8:$K$47,"&lt;&gt;"),COUNTIFS('Item setup'!$A$8:$A$47,B380,'Item setup'!$L$8:$L$47,"&lt;&gt;")))=0,"n.a.",E380*IF(D380="Routine",INDEX('Item setup'!$J$8:$J$47,MATCH(B380,'Item setup'!$A$8:$A$47,0)),IF(D380="QC",INDEX('Item setup'!$K$8:$K$47,MATCH(B380,'Item setup'!$A$8:$A$47,0)),INDEX('Item setup'!$L$8:$L$47,MATCH(B380,'Item setup'!$A$8:$A$47,0)))))),""))</x:f>
      </x:c>
      <x:c r="M380" s="15" t="str">
        <x:f>IF(AND(ISNUMBER(F380),ISNUMBER(L380)),F380-L380,"")</x:f>
      </x:c>
      <x:c r="N380" s="15" t="str">
        <x:f>IF(COUNTA(A380:G380)=0,"",IF(OR(A380="",B380="",C380="",D380="",NOT(ISNUMBER(F380))),"Complete entry",IF(OR(NOT(ISNUMBER(A380)),NOT(ISNUMBER(F380)),F380&lt;0),"Invalid date/quantity",IF(COUNTIFS('Item setup'!$A$8:$A$47,B380)&lt;&gt;1,"Check item ID",IF(COUNTIFS('Lot register'!$A$8:$A$107,B380,'Lot register'!$B$8:$B$107,C380)&lt;&gt;1,"Check lot ID",IF(OR(D380="Routine",D380="QC",D380="Repeat"),IF(OR(NOT(ISNUMBER(E380)),E380&lt;0),"Enter work count",IF(NOT(ISNUMBER(J380)),"Enter pack details","Recorded")),IF(NOT(ISNUMBER(J380)),"Enter pack details","Recorded")))))))</x:f>
      </x:c>
      <x:c r="O380" s="15" t="str">
        <x:f>IF(B380="","",IF(COUNTIFS('Item setup'!$A$8:$A$47,B380)&lt;&gt;1,"n.a.",INDEX('Item setup'!$F$8:$F$47,MATCH(B380,'Item setup'!$A$8:$A$47,0))))</x:f>
      </x:c>
    </x:row>
    <x:row r="381" ht="24" customHeight="1">
      <x:c r="A381" s="7"/>
      <x:c r="B381" s="5"/>
      <x:c r="C381" s="5"/>
      <x:c r="D381" s="5"/>
      <x:c r="E381" s="16"/>
      <x:c r="F381" s="16"/>
      <x:c r="G381" s="5"/>
      <x:c r="H381" s="15" t="str">
        <x:f>IF(B381="","",IF(COUNTIFS('Item setup'!$A$8:$A$47,B381)&lt;&gt;1,"n.a.",INDEX('Item setup'!$B$8:$B$47,MATCH(B381,'Item setup'!$A$8:$A$47,0))))</x:f>
      </x:c>
      <x:c r="I381" s="15" t="str">
        <x:f>IF(B381="","",IF(COUNTIFS('Item setup'!$A$8:$A$47,B381)&lt;&gt;1,"n.a.",INDEX('Item setup'!$E$8:$E$47,MATCH(B381,'Item setup'!$A$8:$A$47,0))))</x:f>
      </x:c>
      <x:c r="J381" s="17" t="str">
        <x:f>IF(B381="","",IF(COUNTIFS('Item setup'!$A$8:$A$47,B381)&lt;&gt;1,"n.a.",INDEX('Item setup'!$I$8:$I$47,MATCH(B381,'Item setup'!$A$8:$A$47,0))))</x:f>
      </x:c>
      <x:c r="K381" s="17" t="str">
        <x:f>IF(OR(A381="",B381="",NOT(ISNUMBER(F381))),"",IF(ISNUMBER(J381),F381*J381,"n.a."))</x:f>
      </x:c>
      <x:c r="L381" s="15" t="str">
        <x:f>IF(OR(B381="",NOT(ISNUMBER(E381))),"",IF(OR(D381="Routine",D381="QC",D381="Repeat"),IF(COUNTIFS('Item setup'!$A$8:$A$47,B381)&lt;&gt;1,"n.a.",IF(IF(D381="Routine",COUNTIFS('Item setup'!$A$8:$A$47,B381,'Item setup'!$J$8:$J$47,"&lt;&gt;"),IF(D381="QC",COUNTIFS('Item setup'!$A$8:$A$47,B381,'Item setup'!$K$8:$K$47,"&lt;&gt;"),COUNTIFS('Item setup'!$A$8:$A$47,B381,'Item setup'!$L$8:$L$47,"&lt;&gt;")))=0,"n.a.",E381*IF(D381="Routine",INDEX('Item setup'!$J$8:$J$47,MATCH(B381,'Item setup'!$A$8:$A$47,0)),IF(D381="QC",INDEX('Item setup'!$K$8:$K$47,MATCH(B381,'Item setup'!$A$8:$A$47,0)),INDEX('Item setup'!$L$8:$L$47,MATCH(B381,'Item setup'!$A$8:$A$47,0)))))),""))</x:f>
      </x:c>
      <x:c r="M381" s="15" t="str">
        <x:f>IF(AND(ISNUMBER(F381),ISNUMBER(L381)),F381-L381,"")</x:f>
      </x:c>
      <x:c r="N381" s="15" t="str">
        <x:f>IF(COUNTA(A381:G381)=0,"",IF(OR(A381="",B381="",C381="",D381="",NOT(ISNUMBER(F381))),"Complete entry",IF(OR(NOT(ISNUMBER(A381)),NOT(ISNUMBER(F381)),F381&lt;0),"Invalid date/quantity",IF(COUNTIFS('Item setup'!$A$8:$A$47,B381)&lt;&gt;1,"Check item ID",IF(COUNTIFS('Lot register'!$A$8:$A$107,B381,'Lot register'!$B$8:$B$107,C381)&lt;&gt;1,"Check lot ID",IF(OR(D381="Routine",D381="QC",D381="Repeat"),IF(OR(NOT(ISNUMBER(E381)),E381&lt;0),"Enter work count",IF(NOT(ISNUMBER(J381)),"Enter pack details","Recorded")),IF(NOT(ISNUMBER(J381)),"Enter pack details","Recorded")))))))</x:f>
      </x:c>
      <x:c r="O381" s="15" t="str">
        <x:f>IF(B381="","",IF(COUNTIFS('Item setup'!$A$8:$A$47,B381)&lt;&gt;1,"n.a.",INDEX('Item setup'!$F$8:$F$47,MATCH(B381,'Item setup'!$A$8:$A$47,0))))</x:f>
      </x:c>
    </x:row>
    <x:row r="382" ht="24" customHeight="1">
      <x:c r="A382" s="7"/>
      <x:c r="B382" s="5"/>
      <x:c r="C382" s="5"/>
      <x:c r="D382" s="5"/>
      <x:c r="E382" s="16"/>
      <x:c r="F382" s="16"/>
      <x:c r="G382" s="5"/>
      <x:c r="H382" s="15" t="str">
        <x:f>IF(B382="","",IF(COUNTIFS('Item setup'!$A$8:$A$47,B382)&lt;&gt;1,"n.a.",INDEX('Item setup'!$B$8:$B$47,MATCH(B382,'Item setup'!$A$8:$A$47,0))))</x:f>
      </x:c>
      <x:c r="I382" s="15" t="str">
        <x:f>IF(B382="","",IF(COUNTIFS('Item setup'!$A$8:$A$47,B382)&lt;&gt;1,"n.a.",INDEX('Item setup'!$E$8:$E$47,MATCH(B382,'Item setup'!$A$8:$A$47,0))))</x:f>
      </x:c>
      <x:c r="J382" s="17" t="str">
        <x:f>IF(B382="","",IF(COUNTIFS('Item setup'!$A$8:$A$47,B382)&lt;&gt;1,"n.a.",INDEX('Item setup'!$I$8:$I$47,MATCH(B382,'Item setup'!$A$8:$A$47,0))))</x:f>
      </x:c>
      <x:c r="K382" s="17" t="str">
        <x:f>IF(OR(A382="",B382="",NOT(ISNUMBER(F382))),"",IF(ISNUMBER(J382),F382*J382,"n.a."))</x:f>
      </x:c>
      <x:c r="L382" s="15" t="str">
        <x:f>IF(OR(B382="",NOT(ISNUMBER(E382))),"",IF(OR(D382="Routine",D382="QC",D382="Repeat"),IF(COUNTIFS('Item setup'!$A$8:$A$47,B382)&lt;&gt;1,"n.a.",IF(IF(D382="Routine",COUNTIFS('Item setup'!$A$8:$A$47,B382,'Item setup'!$J$8:$J$47,"&lt;&gt;"),IF(D382="QC",COUNTIFS('Item setup'!$A$8:$A$47,B382,'Item setup'!$K$8:$K$47,"&lt;&gt;"),COUNTIFS('Item setup'!$A$8:$A$47,B382,'Item setup'!$L$8:$L$47,"&lt;&gt;")))=0,"n.a.",E382*IF(D382="Routine",INDEX('Item setup'!$J$8:$J$47,MATCH(B382,'Item setup'!$A$8:$A$47,0)),IF(D382="QC",INDEX('Item setup'!$K$8:$K$47,MATCH(B382,'Item setup'!$A$8:$A$47,0)),INDEX('Item setup'!$L$8:$L$47,MATCH(B382,'Item setup'!$A$8:$A$47,0)))))),""))</x:f>
      </x:c>
      <x:c r="M382" s="15" t="str">
        <x:f>IF(AND(ISNUMBER(F382),ISNUMBER(L382)),F382-L382,"")</x:f>
      </x:c>
      <x:c r="N382" s="15" t="str">
        <x:f>IF(COUNTA(A382:G382)=0,"",IF(OR(A382="",B382="",C382="",D382="",NOT(ISNUMBER(F382))),"Complete entry",IF(OR(NOT(ISNUMBER(A382)),NOT(ISNUMBER(F382)),F382&lt;0),"Invalid date/quantity",IF(COUNTIFS('Item setup'!$A$8:$A$47,B382)&lt;&gt;1,"Check item ID",IF(COUNTIFS('Lot register'!$A$8:$A$107,B382,'Lot register'!$B$8:$B$107,C382)&lt;&gt;1,"Check lot ID",IF(OR(D382="Routine",D382="QC",D382="Repeat"),IF(OR(NOT(ISNUMBER(E382)),E382&lt;0),"Enter work count",IF(NOT(ISNUMBER(J382)),"Enter pack details","Recorded")),IF(NOT(ISNUMBER(J382)),"Enter pack details","Recorded")))))))</x:f>
      </x:c>
      <x:c r="O382" s="15" t="str">
        <x:f>IF(B382="","",IF(COUNTIFS('Item setup'!$A$8:$A$47,B382)&lt;&gt;1,"n.a.",INDEX('Item setup'!$F$8:$F$47,MATCH(B382,'Item setup'!$A$8:$A$47,0))))</x:f>
      </x:c>
    </x:row>
    <x:row r="383" ht="24" customHeight="1">
      <x:c r="A383" s="7"/>
      <x:c r="B383" s="5"/>
      <x:c r="C383" s="5"/>
      <x:c r="D383" s="5"/>
      <x:c r="E383" s="16"/>
      <x:c r="F383" s="16"/>
      <x:c r="G383" s="5"/>
      <x:c r="H383" s="15" t="str">
        <x:f>IF(B383="","",IF(COUNTIFS('Item setup'!$A$8:$A$47,B383)&lt;&gt;1,"n.a.",INDEX('Item setup'!$B$8:$B$47,MATCH(B383,'Item setup'!$A$8:$A$47,0))))</x:f>
      </x:c>
      <x:c r="I383" s="15" t="str">
        <x:f>IF(B383="","",IF(COUNTIFS('Item setup'!$A$8:$A$47,B383)&lt;&gt;1,"n.a.",INDEX('Item setup'!$E$8:$E$47,MATCH(B383,'Item setup'!$A$8:$A$47,0))))</x:f>
      </x:c>
      <x:c r="J383" s="17" t="str">
        <x:f>IF(B383="","",IF(COUNTIFS('Item setup'!$A$8:$A$47,B383)&lt;&gt;1,"n.a.",INDEX('Item setup'!$I$8:$I$47,MATCH(B383,'Item setup'!$A$8:$A$47,0))))</x:f>
      </x:c>
      <x:c r="K383" s="17" t="str">
        <x:f>IF(OR(A383="",B383="",NOT(ISNUMBER(F383))),"",IF(ISNUMBER(J383),F383*J383,"n.a."))</x:f>
      </x:c>
      <x:c r="L383" s="15" t="str">
        <x:f>IF(OR(B383="",NOT(ISNUMBER(E383))),"",IF(OR(D383="Routine",D383="QC",D383="Repeat"),IF(COUNTIFS('Item setup'!$A$8:$A$47,B383)&lt;&gt;1,"n.a.",IF(IF(D383="Routine",COUNTIFS('Item setup'!$A$8:$A$47,B383,'Item setup'!$J$8:$J$47,"&lt;&gt;"),IF(D383="QC",COUNTIFS('Item setup'!$A$8:$A$47,B383,'Item setup'!$K$8:$K$47,"&lt;&gt;"),COUNTIFS('Item setup'!$A$8:$A$47,B383,'Item setup'!$L$8:$L$47,"&lt;&gt;")))=0,"n.a.",E383*IF(D383="Routine",INDEX('Item setup'!$J$8:$J$47,MATCH(B383,'Item setup'!$A$8:$A$47,0)),IF(D383="QC",INDEX('Item setup'!$K$8:$K$47,MATCH(B383,'Item setup'!$A$8:$A$47,0)),INDEX('Item setup'!$L$8:$L$47,MATCH(B383,'Item setup'!$A$8:$A$47,0)))))),""))</x:f>
      </x:c>
      <x:c r="M383" s="15" t="str">
        <x:f>IF(AND(ISNUMBER(F383),ISNUMBER(L383)),F383-L383,"")</x:f>
      </x:c>
      <x:c r="N383" s="15" t="str">
        <x:f>IF(COUNTA(A383:G383)=0,"",IF(OR(A383="",B383="",C383="",D383="",NOT(ISNUMBER(F383))),"Complete entry",IF(OR(NOT(ISNUMBER(A383)),NOT(ISNUMBER(F383)),F383&lt;0),"Invalid date/quantity",IF(COUNTIFS('Item setup'!$A$8:$A$47,B383)&lt;&gt;1,"Check item ID",IF(COUNTIFS('Lot register'!$A$8:$A$107,B383,'Lot register'!$B$8:$B$107,C383)&lt;&gt;1,"Check lot ID",IF(OR(D383="Routine",D383="QC",D383="Repeat"),IF(OR(NOT(ISNUMBER(E383)),E383&lt;0),"Enter work count",IF(NOT(ISNUMBER(J383)),"Enter pack details","Recorded")),IF(NOT(ISNUMBER(J383)),"Enter pack details","Recorded")))))))</x:f>
      </x:c>
      <x:c r="O383" s="15" t="str">
        <x:f>IF(B383="","",IF(COUNTIFS('Item setup'!$A$8:$A$47,B383)&lt;&gt;1,"n.a.",INDEX('Item setup'!$F$8:$F$47,MATCH(B383,'Item setup'!$A$8:$A$47,0))))</x:f>
      </x:c>
    </x:row>
    <x:row r="384" ht="24" customHeight="1">
      <x:c r="A384" s="7"/>
      <x:c r="B384" s="5"/>
      <x:c r="C384" s="5"/>
      <x:c r="D384" s="5"/>
      <x:c r="E384" s="16"/>
      <x:c r="F384" s="16"/>
      <x:c r="G384" s="5"/>
      <x:c r="H384" s="15" t="str">
        <x:f>IF(B384="","",IF(COUNTIFS('Item setup'!$A$8:$A$47,B384)&lt;&gt;1,"n.a.",INDEX('Item setup'!$B$8:$B$47,MATCH(B384,'Item setup'!$A$8:$A$47,0))))</x:f>
      </x:c>
      <x:c r="I384" s="15" t="str">
        <x:f>IF(B384="","",IF(COUNTIFS('Item setup'!$A$8:$A$47,B384)&lt;&gt;1,"n.a.",INDEX('Item setup'!$E$8:$E$47,MATCH(B384,'Item setup'!$A$8:$A$47,0))))</x:f>
      </x:c>
      <x:c r="J384" s="17" t="str">
        <x:f>IF(B384="","",IF(COUNTIFS('Item setup'!$A$8:$A$47,B384)&lt;&gt;1,"n.a.",INDEX('Item setup'!$I$8:$I$47,MATCH(B384,'Item setup'!$A$8:$A$47,0))))</x:f>
      </x:c>
      <x:c r="K384" s="17" t="str">
        <x:f>IF(OR(A384="",B384="",NOT(ISNUMBER(F384))),"",IF(ISNUMBER(J384),F384*J384,"n.a."))</x:f>
      </x:c>
      <x:c r="L384" s="15" t="str">
        <x:f>IF(OR(B384="",NOT(ISNUMBER(E384))),"",IF(OR(D384="Routine",D384="QC",D384="Repeat"),IF(COUNTIFS('Item setup'!$A$8:$A$47,B384)&lt;&gt;1,"n.a.",IF(IF(D384="Routine",COUNTIFS('Item setup'!$A$8:$A$47,B384,'Item setup'!$J$8:$J$47,"&lt;&gt;"),IF(D384="QC",COUNTIFS('Item setup'!$A$8:$A$47,B384,'Item setup'!$K$8:$K$47,"&lt;&gt;"),COUNTIFS('Item setup'!$A$8:$A$47,B384,'Item setup'!$L$8:$L$47,"&lt;&gt;")))=0,"n.a.",E384*IF(D384="Routine",INDEX('Item setup'!$J$8:$J$47,MATCH(B384,'Item setup'!$A$8:$A$47,0)),IF(D384="QC",INDEX('Item setup'!$K$8:$K$47,MATCH(B384,'Item setup'!$A$8:$A$47,0)),INDEX('Item setup'!$L$8:$L$47,MATCH(B384,'Item setup'!$A$8:$A$47,0)))))),""))</x:f>
      </x:c>
      <x:c r="M384" s="15" t="str">
        <x:f>IF(AND(ISNUMBER(F384),ISNUMBER(L384)),F384-L384,"")</x:f>
      </x:c>
      <x:c r="N384" s="15" t="str">
        <x:f>IF(COUNTA(A384:G384)=0,"",IF(OR(A384="",B384="",C384="",D384="",NOT(ISNUMBER(F384))),"Complete entry",IF(OR(NOT(ISNUMBER(A384)),NOT(ISNUMBER(F384)),F384&lt;0),"Invalid date/quantity",IF(COUNTIFS('Item setup'!$A$8:$A$47,B384)&lt;&gt;1,"Check item ID",IF(COUNTIFS('Lot register'!$A$8:$A$107,B384,'Lot register'!$B$8:$B$107,C384)&lt;&gt;1,"Check lot ID",IF(OR(D384="Routine",D384="QC",D384="Repeat"),IF(OR(NOT(ISNUMBER(E384)),E384&lt;0),"Enter work count",IF(NOT(ISNUMBER(J384)),"Enter pack details","Recorded")),IF(NOT(ISNUMBER(J384)),"Enter pack details","Recorded")))))))</x:f>
      </x:c>
      <x:c r="O384" s="15" t="str">
        <x:f>IF(B384="","",IF(COUNTIFS('Item setup'!$A$8:$A$47,B384)&lt;&gt;1,"n.a.",INDEX('Item setup'!$F$8:$F$47,MATCH(B384,'Item setup'!$A$8:$A$47,0))))</x:f>
      </x:c>
    </x:row>
    <x:row r="385" ht="24" customHeight="1">
      <x:c r="A385" s="7"/>
      <x:c r="B385" s="5"/>
      <x:c r="C385" s="5"/>
      <x:c r="D385" s="5"/>
      <x:c r="E385" s="16"/>
      <x:c r="F385" s="16"/>
      <x:c r="G385" s="5"/>
      <x:c r="H385" s="15" t="str">
        <x:f>IF(B385="","",IF(COUNTIFS('Item setup'!$A$8:$A$47,B385)&lt;&gt;1,"n.a.",INDEX('Item setup'!$B$8:$B$47,MATCH(B385,'Item setup'!$A$8:$A$47,0))))</x:f>
      </x:c>
      <x:c r="I385" s="15" t="str">
        <x:f>IF(B385="","",IF(COUNTIFS('Item setup'!$A$8:$A$47,B385)&lt;&gt;1,"n.a.",INDEX('Item setup'!$E$8:$E$47,MATCH(B385,'Item setup'!$A$8:$A$47,0))))</x:f>
      </x:c>
      <x:c r="J385" s="17" t="str">
        <x:f>IF(B385="","",IF(COUNTIFS('Item setup'!$A$8:$A$47,B385)&lt;&gt;1,"n.a.",INDEX('Item setup'!$I$8:$I$47,MATCH(B385,'Item setup'!$A$8:$A$47,0))))</x:f>
      </x:c>
      <x:c r="K385" s="17" t="str">
        <x:f>IF(OR(A385="",B385="",NOT(ISNUMBER(F385))),"",IF(ISNUMBER(J385),F385*J385,"n.a."))</x:f>
      </x:c>
      <x:c r="L385" s="15" t="str">
        <x:f>IF(OR(B385="",NOT(ISNUMBER(E385))),"",IF(OR(D385="Routine",D385="QC",D385="Repeat"),IF(COUNTIFS('Item setup'!$A$8:$A$47,B385)&lt;&gt;1,"n.a.",IF(IF(D385="Routine",COUNTIFS('Item setup'!$A$8:$A$47,B385,'Item setup'!$J$8:$J$47,"&lt;&gt;"),IF(D385="QC",COUNTIFS('Item setup'!$A$8:$A$47,B385,'Item setup'!$K$8:$K$47,"&lt;&gt;"),COUNTIFS('Item setup'!$A$8:$A$47,B385,'Item setup'!$L$8:$L$47,"&lt;&gt;")))=0,"n.a.",E385*IF(D385="Routine",INDEX('Item setup'!$J$8:$J$47,MATCH(B385,'Item setup'!$A$8:$A$47,0)),IF(D385="QC",INDEX('Item setup'!$K$8:$K$47,MATCH(B385,'Item setup'!$A$8:$A$47,0)),INDEX('Item setup'!$L$8:$L$47,MATCH(B385,'Item setup'!$A$8:$A$47,0)))))),""))</x:f>
      </x:c>
      <x:c r="M385" s="15" t="str">
        <x:f>IF(AND(ISNUMBER(F385),ISNUMBER(L385)),F385-L385,"")</x:f>
      </x:c>
      <x:c r="N385" s="15" t="str">
        <x:f>IF(COUNTA(A385:G385)=0,"",IF(OR(A385="",B385="",C385="",D385="",NOT(ISNUMBER(F385))),"Complete entry",IF(OR(NOT(ISNUMBER(A385)),NOT(ISNUMBER(F385)),F385&lt;0),"Invalid date/quantity",IF(COUNTIFS('Item setup'!$A$8:$A$47,B385)&lt;&gt;1,"Check item ID",IF(COUNTIFS('Lot register'!$A$8:$A$107,B385,'Lot register'!$B$8:$B$107,C385)&lt;&gt;1,"Check lot ID",IF(OR(D385="Routine",D385="QC",D385="Repeat"),IF(OR(NOT(ISNUMBER(E385)),E385&lt;0),"Enter work count",IF(NOT(ISNUMBER(J385)),"Enter pack details","Recorded")),IF(NOT(ISNUMBER(J385)),"Enter pack details","Recorded")))))))</x:f>
      </x:c>
      <x:c r="O385" s="15" t="str">
        <x:f>IF(B385="","",IF(COUNTIFS('Item setup'!$A$8:$A$47,B385)&lt;&gt;1,"n.a.",INDEX('Item setup'!$F$8:$F$47,MATCH(B385,'Item setup'!$A$8:$A$47,0))))</x:f>
      </x:c>
    </x:row>
    <x:row r="386" ht="24" customHeight="1">
      <x:c r="A386" s="7"/>
      <x:c r="B386" s="5"/>
      <x:c r="C386" s="5"/>
      <x:c r="D386" s="5"/>
      <x:c r="E386" s="16"/>
      <x:c r="F386" s="16"/>
      <x:c r="G386" s="5"/>
      <x:c r="H386" s="15" t="str">
        <x:f>IF(B386="","",IF(COUNTIFS('Item setup'!$A$8:$A$47,B386)&lt;&gt;1,"n.a.",INDEX('Item setup'!$B$8:$B$47,MATCH(B386,'Item setup'!$A$8:$A$47,0))))</x:f>
      </x:c>
      <x:c r="I386" s="15" t="str">
        <x:f>IF(B386="","",IF(COUNTIFS('Item setup'!$A$8:$A$47,B386)&lt;&gt;1,"n.a.",INDEX('Item setup'!$E$8:$E$47,MATCH(B386,'Item setup'!$A$8:$A$47,0))))</x:f>
      </x:c>
      <x:c r="J386" s="17" t="str">
        <x:f>IF(B386="","",IF(COUNTIFS('Item setup'!$A$8:$A$47,B386)&lt;&gt;1,"n.a.",INDEX('Item setup'!$I$8:$I$47,MATCH(B386,'Item setup'!$A$8:$A$47,0))))</x:f>
      </x:c>
      <x:c r="K386" s="17" t="str">
        <x:f>IF(OR(A386="",B386="",NOT(ISNUMBER(F386))),"",IF(ISNUMBER(J386),F386*J386,"n.a."))</x:f>
      </x:c>
      <x:c r="L386" s="15" t="str">
        <x:f>IF(OR(B386="",NOT(ISNUMBER(E386))),"",IF(OR(D386="Routine",D386="QC",D386="Repeat"),IF(COUNTIFS('Item setup'!$A$8:$A$47,B386)&lt;&gt;1,"n.a.",IF(IF(D386="Routine",COUNTIFS('Item setup'!$A$8:$A$47,B386,'Item setup'!$J$8:$J$47,"&lt;&gt;"),IF(D386="QC",COUNTIFS('Item setup'!$A$8:$A$47,B386,'Item setup'!$K$8:$K$47,"&lt;&gt;"),COUNTIFS('Item setup'!$A$8:$A$47,B386,'Item setup'!$L$8:$L$47,"&lt;&gt;")))=0,"n.a.",E386*IF(D386="Routine",INDEX('Item setup'!$J$8:$J$47,MATCH(B386,'Item setup'!$A$8:$A$47,0)),IF(D386="QC",INDEX('Item setup'!$K$8:$K$47,MATCH(B386,'Item setup'!$A$8:$A$47,0)),INDEX('Item setup'!$L$8:$L$47,MATCH(B386,'Item setup'!$A$8:$A$47,0)))))),""))</x:f>
      </x:c>
      <x:c r="M386" s="15" t="str">
        <x:f>IF(AND(ISNUMBER(F386),ISNUMBER(L386)),F386-L386,"")</x:f>
      </x:c>
      <x:c r="N386" s="15" t="str">
        <x:f>IF(COUNTA(A386:G386)=0,"",IF(OR(A386="",B386="",C386="",D386="",NOT(ISNUMBER(F386))),"Complete entry",IF(OR(NOT(ISNUMBER(A386)),NOT(ISNUMBER(F386)),F386&lt;0),"Invalid date/quantity",IF(COUNTIFS('Item setup'!$A$8:$A$47,B386)&lt;&gt;1,"Check item ID",IF(COUNTIFS('Lot register'!$A$8:$A$107,B386,'Lot register'!$B$8:$B$107,C386)&lt;&gt;1,"Check lot ID",IF(OR(D386="Routine",D386="QC",D386="Repeat"),IF(OR(NOT(ISNUMBER(E386)),E386&lt;0),"Enter work count",IF(NOT(ISNUMBER(J386)),"Enter pack details","Recorded")),IF(NOT(ISNUMBER(J386)),"Enter pack details","Recorded")))))))</x:f>
      </x:c>
      <x:c r="O386" s="15" t="str">
        <x:f>IF(B386="","",IF(COUNTIFS('Item setup'!$A$8:$A$47,B386)&lt;&gt;1,"n.a.",INDEX('Item setup'!$F$8:$F$47,MATCH(B386,'Item setup'!$A$8:$A$47,0))))</x:f>
      </x:c>
    </x:row>
    <x:row r="387" ht="24" customHeight="1">
      <x:c r="A387" s="7"/>
      <x:c r="B387" s="5"/>
      <x:c r="C387" s="5"/>
      <x:c r="D387" s="5"/>
      <x:c r="E387" s="16"/>
      <x:c r="F387" s="16"/>
      <x:c r="G387" s="5"/>
      <x:c r="H387" s="15" t="str">
        <x:f>IF(B387="","",IF(COUNTIFS('Item setup'!$A$8:$A$47,B387)&lt;&gt;1,"n.a.",INDEX('Item setup'!$B$8:$B$47,MATCH(B387,'Item setup'!$A$8:$A$47,0))))</x:f>
      </x:c>
      <x:c r="I387" s="15" t="str">
        <x:f>IF(B387="","",IF(COUNTIFS('Item setup'!$A$8:$A$47,B387)&lt;&gt;1,"n.a.",INDEX('Item setup'!$E$8:$E$47,MATCH(B387,'Item setup'!$A$8:$A$47,0))))</x:f>
      </x:c>
      <x:c r="J387" s="17" t="str">
        <x:f>IF(B387="","",IF(COUNTIFS('Item setup'!$A$8:$A$47,B387)&lt;&gt;1,"n.a.",INDEX('Item setup'!$I$8:$I$47,MATCH(B387,'Item setup'!$A$8:$A$47,0))))</x:f>
      </x:c>
      <x:c r="K387" s="17" t="str">
        <x:f>IF(OR(A387="",B387="",NOT(ISNUMBER(F387))),"",IF(ISNUMBER(J387),F387*J387,"n.a."))</x:f>
      </x:c>
      <x:c r="L387" s="15" t="str">
        <x:f>IF(OR(B387="",NOT(ISNUMBER(E387))),"",IF(OR(D387="Routine",D387="QC",D387="Repeat"),IF(COUNTIFS('Item setup'!$A$8:$A$47,B387)&lt;&gt;1,"n.a.",IF(IF(D387="Routine",COUNTIFS('Item setup'!$A$8:$A$47,B387,'Item setup'!$J$8:$J$47,"&lt;&gt;"),IF(D387="QC",COUNTIFS('Item setup'!$A$8:$A$47,B387,'Item setup'!$K$8:$K$47,"&lt;&gt;"),COUNTIFS('Item setup'!$A$8:$A$47,B387,'Item setup'!$L$8:$L$47,"&lt;&gt;")))=0,"n.a.",E387*IF(D387="Routine",INDEX('Item setup'!$J$8:$J$47,MATCH(B387,'Item setup'!$A$8:$A$47,0)),IF(D387="QC",INDEX('Item setup'!$K$8:$K$47,MATCH(B387,'Item setup'!$A$8:$A$47,0)),INDEX('Item setup'!$L$8:$L$47,MATCH(B387,'Item setup'!$A$8:$A$47,0)))))),""))</x:f>
      </x:c>
      <x:c r="M387" s="15" t="str">
        <x:f>IF(AND(ISNUMBER(F387),ISNUMBER(L387)),F387-L387,"")</x:f>
      </x:c>
      <x:c r="N387" s="15" t="str">
        <x:f>IF(COUNTA(A387:G387)=0,"",IF(OR(A387="",B387="",C387="",D387="",NOT(ISNUMBER(F387))),"Complete entry",IF(OR(NOT(ISNUMBER(A387)),NOT(ISNUMBER(F387)),F387&lt;0),"Invalid date/quantity",IF(COUNTIFS('Item setup'!$A$8:$A$47,B387)&lt;&gt;1,"Check item ID",IF(COUNTIFS('Lot register'!$A$8:$A$107,B387,'Lot register'!$B$8:$B$107,C387)&lt;&gt;1,"Check lot ID",IF(OR(D387="Routine",D387="QC",D387="Repeat"),IF(OR(NOT(ISNUMBER(E387)),E387&lt;0),"Enter work count",IF(NOT(ISNUMBER(J387)),"Enter pack details","Recorded")),IF(NOT(ISNUMBER(J387)),"Enter pack details","Recorded")))))))</x:f>
      </x:c>
      <x:c r="O387" s="15" t="str">
        <x:f>IF(B387="","",IF(COUNTIFS('Item setup'!$A$8:$A$47,B387)&lt;&gt;1,"n.a.",INDEX('Item setup'!$F$8:$F$47,MATCH(B387,'Item setup'!$A$8:$A$47,0))))</x:f>
      </x:c>
    </x:row>
    <x:row r="388" ht="24" customHeight="1">
      <x:c r="A388" s="7"/>
      <x:c r="B388" s="5"/>
      <x:c r="C388" s="5"/>
      <x:c r="D388" s="5"/>
      <x:c r="E388" s="16"/>
      <x:c r="F388" s="16"/>
      <x:c r="G388" s="5"/>
      <x:c r="H388" s="15" t="str">
        <x:f>IF(B388="","",IF(COUNTIFS('Item setup'!$A$8:$A$47,B388)&lt;&gt;1,"n.a.",INDEX('Item setup'!$B$8:$B$47,MATCH(B388,'Item setup'!$A$8:$A$47,0))))</x:f>
      </x:c>
      <x:c r="I388" s="15" t="str">
        <x:f>IF(B388="","",IF(COUNTIFS('Item setup'!$A$8:$A$47,B388)&lt;&gt;1,"n.a.",INDEX('Item setup'!$E$8:$E$47,MATCH(B388,'Item setup'!$A$8:$A$47,0))))</x:f>
      </x:c>
      <x:c r="J388" s="17" t="str">
        <x:f>IF(B388="","",IF(COUNTIFS('Item setup'!$A$8:$A$47,B388)&lt;&gt;1,"n.a.",INDEX('Item setup'!$I$8:$I$47,MATCH(B388,'Item setup'!$A$8:$A$47,0))))</x:f>
      </x:c>
      <x:c r="K388" s="17" t="str">
        <x:f>IF(OR(A388="",B388="",NOT(ISNUMBER(F388))),"",IF(ISNUMBER(J388),F388*J388,"n.a."))</x:f>
      </x:c>
      <x:c r="L388" s="15" t="str">
        <x:f>IF(OR(B388="",NOT(ISNUMBER(E388))),"",IF(OR(D388="Routine",D388="QC",D388="Repeat"),IF(COUNTIFS('Item setup'!$A$8:$A$47,B388)&lt;&gt;1,"n.a.",IF(IF(D388="Routine",COUNTIFS('Item setup'!$A$8:$A$47,B388,'Item setup'!$J$8:$J$47,"&lt;&gt;"),IF(D388="QC",COUNTIFS('Item setup'!$A$8:$A$47,B388,'Item setup'!$K$8:$K$47,"&lt;&gt;"),COUNTIFS('Item setup'!$A$8:$A$47,B388,'Item setup'!$L$8:$L$47,"&lt;&gt;")))=0,"n.a.",E388*IF(D388="Routine",INDEX('Item setup'!$J$8:$J$47,MATCH(B388,'Item setup'!$A$8:$A$47,0)),IF(D388="QC",INDEX('Item setup'!$K$8:$K$47,MATCH(B388,'Item setup'!$A$8:$A$47,0)),INDEX('Item setup'!$L$8:$L$47,MATCH(B388,'Item setup'!$A$8:$A$47,0)))))),""))</x:f>
      </x:c>
      <x:c r="M388" s="15" t="str">
        <x:f>IF(AND(ISNUMBER(F388),ISNUMBER(L388)),F388-L388,"")</x:f>
      </x:c>
      <x:c r="N388" s="15" t="str">
        <x:f>IF(COUNTA(A388:G388)=0,"",IF(OR(A388="",B388="",C388="",D388="",NOT(ISNUMBER(F388))),"Complete entry",IF(OR(NOT(ISNUMBER(A388)),NOT(ISNUMBER(F388)),F388&lt;0),"Invalid date/quantity",IF(COUNTIFS('Item setup'!$A$8:$A$47,B388)&lt;&gt;1,"Check item ID",IF(COUNTIFS('Lot register'!$A$8:$A$107,B388,'Lot register'!$B$8:$B$107,C388)&lt;&gt;1,"Check lot ID",IF(OR(D388="Routine",D388="QC",D388="Repeat"),IF(OR(NOT(ISNUMBER(E388)),E388&lt;0),"Enter work count",IF(NOT(ISNUMBER(J388)),"Enter pack details","Recorded")),IF(NOT(ISNUMBER(J388)),"Enter pack details","Recorded")))))))</x:f>
      </x:c>
      <x:c r="O388" s="15" t="str">
        <x:f>IF(B388="","",IF(COUNTIFS('Item setup'!$A$8:$A$47,B388)&lt;&gt;1,"n.a.",INDEX('Item setup'!$F$8:$F$47,MATCH(B388,'Item setup'!$A$8:$A$47,0))))</x:f>
      </x:c>
    </x:row>
    <x:row r="389" ht="24" customHeight="1">
      <x:c r="A389" s="7"/>
      <x:c r="B389" s="5"/>
      <x:c r="C389" s="5"/>
      <x:c r="D389" s="5"/>
      <x:c r="E389" s="16"/>
      <x:c r="F389" s="16"/>
      <x:c r="G389" s="5"/>
      <x:c r="H389" s="15" t="str">
        <x:f>IF(B389="","",IF(COUNTIFS('Item setup'!$A$8:$A$47,B389)&lt;&gt;1,"n.a.",INDEX('Item setup'!$B$8:$B$47,MATCH(B389,'Item setup'!$A$8:$A$47,0))))</x:f>
      </x:c>
      <x:c r="I389" s="15" t="str">
        <x:f>IF(B389="","",IF(COUNTIFS('Item setup'!$A$8:$A$47,B389)&lt;&gt;1,"n.a.",INDEX('Item setup'!$E$8:$E$47,MATCH(B389,'Item setup'!$A$8:$A$47,0))))</x:f>
      </x:c>
      <x:c r="J389" s="17" t="str">
        <x:f>IF(B389="","",IF(COUNTIFS('Item setup'!$A$8:$A$47,B389)&lt;&gt;1,"n.a.",INDEX('Item setup'!$I$8:$I$47,MATCH(B389,'Item setup'!$A$8:$A$47,0))))</x:f>
      </x:c>
      <x:c r="K389" s="17" t="str">
        <x:f>IF(OR(A389="",B389="",NOT(ISNUMBER(F389))),"",IF(ISNUMBER(J389),F389*J389,"n.a."))</x:f>
      </x:c>
      <x:c r="L389" s="15" t="str">
        <x:f>IF(OR(B389="",NOT(ISNUMBER(E389))),"",IF(OR(D389="Routine",D389="QC",D389="Repeat"),IF(COUNTIFS('Item setup'!$A$8:$A$47,B389)&lt;&gt;1,"n.a.",IF(IF(D389="Routine",COUNTIFS('Item setup'!$A$8:$A$47,B389,'Item setup'!$J$8:$J$47,"&lt;&gt;"),IF(D389="QC",COUNTIFS('Item setup'!$A$8:$A$47,B389,'Item setup'!$K$8:$K$47,"&lt;&gt;"),COUNTIFS('Item setup'!$A$8:$A$47,B389,'Item setup'!$L$8:$L$47,"&lt;&gt;")))=0,"n.a.",E389*IF(D389="Routine",INDEX('Item setup'!$J$8:$J$47,MATCH(B389,'Item setup'!$A$8:$A$47,0)),IF(D389="QC",INDEX('Item setup'!$K$8:$K$47,MATCH(B389,'Item setup'!$A$8:$A$47,0)),INDEX('Item setup'!$L$8:$L$47,MATCH(B389,'Item setup'!$A$8:$A$47,0)))))),""))</x:f>
      </x:c>
      <x:c r="M389" s="15" t="str">
        <x:f>IF(AND(ISNUMBER(F389),ISNUMBER(L389)),F389-L389,"")</x:f>
      </x:c>
      <x:c r="N389" s="15" t="str">
        <x:f>IF(COUNTA(A389:G389)=0,"",IF(OR(A389="",B389="",C389="",D389="",NOT(ISNUMBER(F389))),"Complete entry",IF(OR(NOT(ISNUMBER(A389)),NOT(ISNUMBER(F389)),F389&lt;0),"Invalid date/quantity",IF(COUNTIFS('Item setup'!$A$8:$A$47,B389)&lt;&gt;1,"Check item ID",IF(COUNTIFS('Lot register'!$A$8:$A$107,B389,'Lot register'!$B$8:$B$107,C389)&lt;&gt;1,"Check lot ID",IF(OR(D389="Routine",D389="QC",D389="Repeat"),IF(OR(NOT(ISNUMBER(E389)),E389&lt;0),"Enter work count",IF(NOT(ISNUMBER(J389)),"Enter pack details","Recorded")),IF(NOT(ISNUMBER(J389)),"Enter pack details","Recorded")))))))</x:f>
      </x:c>
      <x:c r="O389" s="15" t="str">
        <x:f>IF(B389="","",IF(COUNTIFS('Item setup'!$A$8:$A$47,B389)&lt;&gt;1,"n.a.",INDEX('Item setup'!$F$8:$F$47,MATCH(B389,'Item setup'!$A$8:$A$47,0))))</x:f>
      </x:c>
    </x:row>
    <x:row r="390" ht="24" customHeight="1">
      <x:c r="A390" s="7"/>
      <x:c r="B390" s="5"/>
      <x:c r="C390" s="5"/>
      <x:c r="D390" s="5"/>
      <x:c r="E390" s="16"/>
      <x:c r="F390" s="16"/>
      <x:c r="G390" s="5"/>
      <x:c r="H390" s="15" t="str">
        <x:f>IF(B390="","",IF(COUNTIFS('Item setup'!$A$8:$A$47,B390)&lt;&gt;1,"n.a.",INDEX('Item setup'!$B$8:$B$47,MATCH(B390,'Item setup'!$A$8:$A$47,0))))</x:f>
      </x:c>
      <x:c r="I390" s="15" t="str">
        <x:f>IF(B390="","",IF(COUNTIFS('Item setup'!$A$8:$A$47,B390)&lt;&gt;1,"n.a.",INDEX('Item setup'!$E$8:$E$47,MATCH(B390,'Item setup'!$A$8:$A$47,0))))</x:f>
      </x:c>
      <x:c r="J390" s="17" t="str">
        <x:f>IF(B390="","",IF(COUNTIFS('Item setup'!$A$8:$A$47,B390)&lt;&gt;1,"n.a.",INDEX('Item setup'!$I$8:$I$47,MATCH(B390,'Item setup'!$A$8:$A$47,0))))</x:f>
      </x:c>
      <x:c r="K390" s="17" t="str">
        <x:f>IF(OR(A390="",B390="",NOT(ISNUMBER(F390))),"",IF(ISNUMBER(J390),F390*J390,"n.a."))</x:f>
      </x:c>
      <x:c r="L390" s="15" t="str">
        <x:f>IF(OR(B390="",NOT(ISNUMBER(E390))),"",IF(OR(D390="Routine",D390="QC",D390="Repeat"),IF(COUNTIFS('Item setup'!$A$8:$A$47,B390)&lt;&gt;1,"n.a.",IF(IF(D390="Routine",COUNTIFS('Item setup'!$A$8:$A$47,B390,'Item setup'!$J$8:$J$47,"&lt;&gt;"),IF(D390="QC",COUNTIFS('Item setup'!$A$8:$A$47,B390,'Item setup'!$K$8:$K$47,"&lt;&gt;"),COUNTIFS('Item setup'!$A$8:$A$47,B390,'Item setup'!$L$8:$L$47,"&lt;&gt;")))=0,"n.a.",E390*IF(D390="Routine",INDEX('Item setup'!$J$8:$J$47,MATCH(B390,'Item setup'!$A$8:$A$47,0)),IF(D390="QC",INDEX('Item setup'!$K$8:$K$47,MATCH(B390,'Item setup'!$A$8:$A$47,0)),INDEX('Item setup'!$L$8:$L$47,MATCH(B390,'Item setup'!$A$8:$A$47,0)))))),""))</x:f>
      </x:c>
      <x:c r="M390" s="15" t="str">
        <x:f>IF(AND(ISNUMBER(F390),ISNUMBER(L390)),F390-L390,"")</x:f>
      </x:c>
      <x:c r="N390" s="15" t="str">
        <x:f>IF(COUNTA(A390:G390)=0,"",IF(OR(A390="",B390="",C390="",D390="",NOT(ISNUMBER(F390))),"Complete entry",IF(OR(NOT(ISNUMBER(A390)),NOT(ISNUMBER(F390)),F390&lt;0),"Invalid date/quantity",IF(COUNTIFS('Item setup'!$A$8:$A$47,B390)&lt;&gt;1,"Check item ID",IF(COUNTIFS('Lot register'!$A$8:$A$107,B390,'Lot register'!$B$8:$B$107,C390)&lt;&gt;1,"Check lot ID",IF(OR(D390="Routine",D390="QC",D390="Repeat"),IF(OR(NOT(ISNUMBER(E390)),E390&lt;0),"Enter work count",IF(NOT(ISNUMBER(J390)),"Enter pack details","Recorded")),IF(NOT(ISNUMBER(J390)),"Enter pack details","Recorded")))))))</x:f>
      </x:c>
      <x:c r="O390" s="15" t="str">
        <x:f>IF(B390="","",IF(COUNTIFS('Item setup'!$A$8:$A$47,B390)&lt;&gt;1,"n.a.",INDEX('Item setup'!$F$8:$F$47,MATCH(B390,'Item setup'!$A$8:$A$47,0))))</x:f>
      </x:c>
    </x:row>
    <x:row r="391" ht="24" customHeight="1">
      <x:c r="A391" s="7"/>
      <x:c r="B391" s="5"/>
      <x:c r="C391" s="5"/>
      <x:c r="D391" s="5"/>
      <x:c r="E391" s="16"/>
      <x:c r="F391" s="16"/>
      <x:c r="G391" s="5"/>
      <x:c r="H391" s="15" t="str">
        <x:f>IF(B391="","",IF(COUNTIFS('Item setup'!$A$8:$A$47,B391)&lt;&gt;1,"n.a.",INDEX('Item setup'!$B$8:$B$47,MATCH(B391,'Item setup'!$A$8:$A$47,0))))</x:f>
      </x:c>
      <x:c r="I391" s="15" t="str">
        <x:f>IF(B391="","",IF(COUNTIFS('Item setup'!$A$8:$A$47,B391)&lt;&gt;1,"n.a.",INDEX('Item setup'!$E$8:$E$47,MATCH(B391,'Item setup'!$A$8:$A$47,0))))</x:f>
      </x:c>
      <x:c r="J391" s="17" t="str">
        <x:f>IF(B391="","",IF(COUNTIFS('Item setup'!$A$8:$A$47,B391)&lt;&gt;1,"n.a.",INDEX('Item setup'!$I$8:$I$47,MATCH(B391,'Item setup'!$A$8:$A$47,0))))</x:f>
      </x:c>
      <x:c r="K391" s="17" t="str">
        <x:f>IF(OR(A391="",B391="",NOT(ISNUMBER(F391))),"",IF(ISNUMBER(J391),F391*J391,"n.a."))</x:f>
      </x:c>
      <x:c r="L391" s="15" t="str">
        <x:f>IF(OR(B391="",NOT(ISNUMBER(E391))),"",IF(OR(D391="Routine",D391="QC",D391="Repeat"),IF(COUNTIFS('Item setup'!$A$8:$A$47,B391)&lt;&gt;1,"n.a.",IF(IF(D391="Routine",COUNTIFS('Item setup'!$A$8:$A$47,B391,'Item setup'!$J$8:$J$47,"&lt;&gt;"),IF(D391="QC",COUNTIFS('Item setup'!$A$8:$A$47,B391,'Item setup'!$K$8:$K$47,"&lt;&gt;"),COUNTIFS('Item setup'!$A$8:$A$47,B391,'Item setup'!$L$8:$L$47,"&lt;&gt;")))=0,"n.a.",E391*IF(D391="Routine",INDEX('Item setup'!$J$8:$J$47,MATCH(B391,'Item setup'!$A$8:$A$47,0)),IF(D391="QC",INDEX('Item setup'!$K$8:$K$47,MATCH(B391,'Item setup'!$A$8:$A$47,0)),INDEX('Item setup'!$L$8:$L$47,MATCH(B391,'Item setup'!$A$8:$A$47,0)))))),""))</x:f>
      </x:c>
      <x:c r="M391" s="15" t="str">
        <x:f>IF(AND(ISNUMBER(F391),ISNUMBER(L391)),F391-L391,"")</x:f>
      </x:c>
      <x:c r="N391" s="15" t="str">
        <x:f>IF(COUNTA(A391:G391)=0,"",IF(OR(A391="",B391="",C391="",D391="",NOT(ISNUMBER(F391))),"Complete entry",IF(OR(NOT(ISNUMBER(A391)),NOT(ISNUMBER(F391)),F391&lt;0),"Invalid date/quantity",IF(COUNTIFS('Item setup'!$A$8:$A$47,B391)&lt;&gt;1,"Check item ID",IF(COUNTIFS('Lot register'!$A$8:$A$107,B391,'Lot register'!$B$8:$B$107,C391)&lt;&gt;1,"Check lot ID",IF(OR(D391="Routine",D391="QC",D391="Repeat"),IF(OR(NOT(ISNUMBER(E391)),E391&lt;0),"Enter work count",IF(NOT(ISNUMBER(J391)),"Enter pack details","Recorded")),IF(NOT(ISNUMBER(J391)),"Enter pack details","Recorded")))))))</x:f>
      </x:c>
      <x:c r="O391" s="15" t="str">
        <x:f>IF(B391="","",IF(COUNTIFS('Item setup'!$A$8:$A$47,B391)&lt;&gt;1,"n.a.",INDEX('Item setup'!$F$8:$F$47,MATCH(B391,'Item setup'!$A$8:$A$47,0))))</x:f>
      </x:c>
    </x:row>
    <x:row r="392" ht="24" customHeight="1">
      <x:c r="A392" s="7"/>
      <x:c r="B392" s="5"/>
      <x:c r="C392" s="5"/>
      <x:c r="D392" s="5"/>
      <x:c r="E392" s="16"/>
      <x:c r="F392" s="16"/>
      <x:c r="G392" s="5"/>
      <x:c r="H392" s="15" t="str">
        <x:f>IF(B392="","",IF(COUNTIFS('Item setup'!$A$8:$A$47,B392)&lt;&gt;1,"n.a.",INDEX('Item setup'!$B$8:$B$47,MATCH(B392,'Item setup'!$A$8:$A$47,0))))</x:f>
      </x:c>
      <x:c r="I392" s="15" t="str">
        <x:f>IF(B392="","",IF(COUNTIFS('Item setup'!$A$8:$A$47,B392)&lt;&gt;1,"n.a.",INDEX('Item setup'!$E$8:$E$47,MATCH(B392,'Item setup'!$A$8:$A$47,0))))</x:f>
      </x:c>
      <x:c r="J392" s="17" t="str">
        <x:f>IF(B392="","",IF(COUNTIFS('Item setup'!$A$8:$A$47,B392)&lt;&gt;1,"n.a.",INDEX('Item setup'!$I$8:$I$47,MATCH(B392,'Item setup'!$A$8:$A$47,0))))</x:f>
      </x:c>
      <x:c r="K392" s="17" t="str">
        <x:f>IF(OR(A392="",B392="",NOT(ISNUMBER(F392))),"",IF(ISNUMBER(J392),F392*J392,"n.a."))</x:f>
      </x:c>
      <x:c r="L392" s="15" t="str">
        <x:f>IF(OR(B392="",NOT(ISNUMBER(E392))),"",IF(OR(D392="Routine",D392="QC",D392="Repeat"),IF(COUNTIFS('Item setup'!$A$8:$A$47,B392)&lt;&gt;1,"n.a.",IF(IF(D392="Routine",COUNTIFS('Item setup'!$A$8:$A$47,B392,'Item setup'!$J$8:$J$47,"&lt;&gt;"),IF(D392="QC",COUNTIFS('Item setup'!$A$8:$A$47,B392,'Item setup'!$K$8:$K$47,"&lt;&gt;"),COUNTIFS('Item setup'!$A$8:$A$47,B392,'Item setup'!$L$8:$L$47,"&lt;&gt;")))=0,"n.a.",E392*IF(D392="Routine",INDEX('Item setup'!$J$8:$J$47,MATCH(B392,'Item setup'!$A$8:$A$47,0)),IF(D392="QC",INDEX('Item setup'!$K$8:$K$47,MATCH(B392,'Item setup'!$A$8:$A$47,0)),INDEX('Item setup'!$L$8:$L$47,MATCH(B392,'Item setup'!$A$8:$A$47,0)))))),""))</x:f>
      </x:c>
      <x:c r="M392" s="15" t="str">
        <x:f>IF(AND(ISNUMBER(F392),ISNUMBER(L392)),F392-L392,"")</x:f>
      </x:c>
      <x:c r="N392" s="15" t="str">
        <x:f>IF(COUNTA(A392:G392)=0,"",IF(OR(A392="",B392="",C392="",D392="",NOT(ISNUMBER(F392))),"Complete entry",IF(OR(NOT(ISNUMBER(A392)),NOT(ISNUMBER(F392)),F392&lt;0),"Invalid date/quantity",IF(COUNTIFS('Item setup'!$A$8:$A$47,B392)&lt;&gt;1,"Check item ID",IF(COUNTIFS('Lot register'!$A$8:$A$107,B392,'Lot register'!$B$8:$B$107,C392)&lt;&gt;1,"Check lot ID",IF(OR(D392="Routine",D392="QC",D392="Repeat"),IF(OR(NOT(ISNUMBER(E392)),E392&lt;0),"Enter work count",IF(NOT(ISNUMBER(J392)),"Enter pack details","Recorded")),IF(NOT(ISNUMBER(J392)),"Enter pack details","Recorded")))))))</x:f>
      </x:c>
      <x:c r="O392" s="15" t="str">
        <x:f>IF(B392="","",IF(COUNTIFS('Item setup'!$A$8:$A$47,B392)&lt;&gt;1,"n.a.",INDEX('Item setup'!$F$8:$F$47,MATCH(B392,'Item setup'!$A$8:$A$47,0))))</x:f>
      </x:c>
    </x:row>
    <x:row r="393" ht="24" customHeight="1">
      <x:c r="A393" s="7"/>
      <x:c r="B393" s="5"/>
      <x:c r="C393" s="5"/>
      <x:c r="D393" s="5"/>
      <x:c r="E393" s="16"/>
      <x:c r="F393" s="16"/>
      <x:c r="G393" s="5"/>
      <x:c r="H393" s="15" t="str">
        <x:f>IF(B393="","",IF(COUNTIFS('Item setup'!$A$8:$A$47,B393)&lt;&gt;1,"n.a.",INDEX('Item setup'!$B$8:$B$47,MATCH(B393,'Item setup'!$A$8:$A$47,0))))</x:f>
      </x:c>
      <x:c r="I393" s="15" t="str">
        <x:f>IF(B393="","",IF(COUNTIFS('Item setup'!$A$8:$A$47,B393)&lt;&gt;1,"n.a.",INDEX('Item setup'!$E$8:$E$47,MATCH(B393,'Item setup'!$A$8:$A$47,0))))</x:f>
      </x:c>
      <x:c r="J393" s="17" t="str">
        <x:f>IF(B393="","",IF(COUNTIFS('Item setup'!$A$8:$A$47,B393)&lt;&gt;1,"n.a.",INDEX('Item setup'!$I$8:$I$47,MATCH(B393,'Item setup'!$A$8:$A$47,0))))</x:f>
      </x:c>
      <x:c r="K393" s="17" t="str">
        <x:f>IF(OR(A393="",B393="",NOT(ISNUMBER(F393))),"",IF(ISNUMBER(J393),F393*J393,"n.a."))</x:f>
      </x:c>
      <x:c r="L393" s="15" t="str">
        <x:f>IF(OR(B393="",NOT(ISNUMBER(E393))),"",IF(OR(D393="Routine",D393="QC",D393="Repeat"),IF(COUNTIFS('Item setup'!$A$8:$A$47,B393)&lt;&gt;1,"n.a.",IF(IF(D393="Routine",COUNTIFS('Item setup'!$A$8:$A$47,B393,'Item setup'!$J$8:$J$47,"&lt;&gt;"),IF(D393="QC",COUNTIFS('Item setup'!$A$8:$A$47,B393,'Item setup'!$K$8:$K$47,"&lt;&gt;"),COUNTIFS('Item setup'!$A$8:$A$47,B393,'Item setup'!$L$8:$L$47,"&lt;&gt;")))=0,"n.a.",E393*IF(D393="Routine",INDEX('Item setup'!$J$8:$J$47,MATCH(B393,'Item setup'!$A$8:$A$47,0)),IF(D393="QC",INDEX('Item setup'!$K$8:$K$47,MATCH(B393,'Item setup'!$A$8:$A$47,0)),INDEX('Item setup'!$L$8:$L$47,MATCH(B393,'Item setup'!$A$8:$A$47,0)))))),""))</x:f>
      </x:c>
      <x:c r="M393" s="15" t="str">
        <x:f>IF(AND(ISNUMBER(F393),ISNUMBER(L393)),F393-L393,"")</x:f>
      </x:c>
      <x:c r="N393" s="15" t="str">
        <x:f>IF(COUNTA(A393:G393)=0,"",IF(OR(A393="",B393="",C393="",D393="",NOT(ISNUMBER(F393))),"Complete entry",IF(OR(NOT(ISNUMBER(A393)),NOT(ISNUMBER(F393)),F393&lt;0),"Invalid date/quantity",IF(COUNTIFS('Item setup'!$A$8:$A$47,B393)&lt;&gt;1,"Check item ID",IF(COUNTIFS('Lot register'!$A$8:$A$107,B393,'Lot register'!$B$8:$B$107,C393)&lt;&gt;1,"Check lot ID",IF(OR(D393="Routine",D393="QC",D393="Repeat"),IF(OR(NOT(ISNUMBER(E393)),E393&lt;0),"Enter work count",IF(NOT(ISNUMBER(J393)),"Enter pack details","Recorded")),IF(NOT(ISNUMBER(J393)),"Enter pack details","Recorded")))))))</x:f>
      </x:c>
      <x:c r="O393" s="15" t="str">
        <x:f>IF(B393="","",IF(COUNTIFS('Item setup'!$A$8:$A$47,B393)&lt;&gt;1,"n.a.",INDEX('Item setup'!$F$8:$F$47,MATCH(B393,'Item setup'!$A$8:$A$47,0))))</x:f>
      </x:c>
    </x:row>
    <x:row r="394" ht="24" customHeight="1">
      <x:c r="A394" s="7"/>
      <x:c r="B394" s="5"/>
      <x:c r="C394" s="5"/>
      <x:c r="D394" s="5"/>
      <x:c r="E394" s="16"/>
      <x:c r="F394" s="16"/>
      <x:c r="G394" s="5"/>
      <x:c r="H394" s="15" t="str">
        <x:f>IF(B394="","",IF(COUNTIFS('Item setup'!$A$8:$A$47,B394)&lt;&gt;1,"n.a.",INDEX('Item setup'!$B$8:$B$47,MATCH(B394,'Item setup'!$A$8:$A$47,0))))</x:f>
      </x:c>
      <x:c r="I394" s="15" t="str">
        <x:f>IF(B394="","",IF(COUNTIFS('Item setup'!$A$8:$A$47,B394)&lt;&gt;1,"n.a.",INDEX('Item setup'!$E$8:$E$47,MATCH(B394,'Item setup'!$A$8:$A$47,0))))</x:f>
      </x:c>
      <x:c r="J394" s="17" t="str">
        <x:f>IF(B394="","",IF(COUNTIFS('Item setup'!$A$8:$A$47,B394)&lt;&gt;1,"n.a.",INDEX('Item setup'!$I$8:$I$47,MATCH(B394,'Item setup'!$A$8:$A$47,0))))</x:f>
      </x:c>
      <x:c r="K394" s="17" t="str">
        <x:f>IF(OR(A394="",B394="",NOT(ISNUMBER(F394))),"",IF(ISNUMBER(J394),F394*J394,"n.a."))</x:f>
      </x:c>
      <x:c r="L394" s="15" t="str">
        <x:f>IF(OR(B394="",NOT(ISNUMBER(E394))),"",IF(OR(D394="Routine",D394="QC",D394="Repeat"),IF(COUNTIFS('Item setup'!$A$8:$A$47,B394)&lt;&gt;1,"n.a.",IF(IF(D394="Routine",COUNTIFS('Item setup'!$A$8:$A$47,B394,'Item setup'!$J$8:$J$47,"&lt;&gt;"),IF(D394="QC",COUNTIFS('Item setup'!$A$8:$A$47,B394,'Item setup'!$K$8:$K$47,"&lt;&gt;"),COUNTIFS('Item setup'!$A$8:$A$47,B394,'Item setup'!$L$8:$L$47,"&lt;&gt;")))=0,"n.a.",E394*IF(D394="Routine",INDEX('Item setup'!$J$8:$J$47,MATCH(B394,'Item setup'!$A$8:$A$47,0)),IF(D394="QC",INDEX('Item setup'!$K$8:$K$47,MATCH(B394,'Item setup'!$A$8:$A$47,0)),INDEX('Item setup'!$L$8:$L$47,MATCH(B394,'Item setup'!$A$8:$A$47,0)))))),""))</x:f>
      </x:c>
      <x:c r="M394" s="15" t="str">
        <x:f>IF(AND(ISNUMBER(F394),ISNUMBER(L394)),F394-L394,"")</x:f>
      </x:c>
      <x:c r="N394" s="15" t="str">
        <x:f>IF(COUNTA(A394:G394)=0,"",IF(OR(A394="",B394="",C394="",D394="",NOT(ISNUMBER(F394))),"Complete entry",IF(OR(NOT(ISNUMBER(A394)),NOT(ISNUMBER(F394)),F394&lt;0),"Invalid date/quantity",IF(COUNTIFS('Item setup'!$A$8:$A$47,B394)&lt;&gt;1,"Check item ID",IF(COUNTIFS('Lot register'!$A$8:$A$107,B394,'Lot register'!$B$8:$B$107,C394)&lt;&gt;1,"Check lot ID",IF(OR(D394="Routine",D394="QC",D394="Repeat"),IF(OR(NOT(ISNUMBER(E394)),E394&lt;0),"Enter work count",IF(NOT(ISNUMBER(J394)),"Enter pack details","Recorded")),IF(NOT(ISNUMBER(J394)),"Enter pack details","Recorded")))))))</x:f>
      </x:c>
      <x:c r="O394" s="15" t="str">
        <x:f>IF(B394="","",IF(COUNTIFS('Item setup'!$A$8:$A$47,B394)&lt;&gt;1,"n.a.",INDEX('Item setup'!$F$8:$F$47,MATCH(B394,'Item setup'!$A$8:$A$47,0))))</x:f>
      </x:c>
    </x:row>
    <x:row r="395" ht="24" customHeight="1">
      <x:c r="A395" s="7"/>
      <x:c r="B395" s="5"/>
      <x:c r="C395" s="5"/>
      <x:c r="D395" s="5"/>
      <x:c r="E395" s="16"/>
      <x:c r="F395" s="16"/>
      <x:c r="G395" s="5"/>
      <x:c r="H395" s="15" t="str">
        <x:f>IF(B395="","",IF(COUNTIFS('Item setup'!$A$8:$A$47,B395)&lt;&gt;1,"n.a.",INDEX('Item setup'!$B$8:$B$47,MATCH(B395,'Item setup'!$A$8:$A$47,0))))</x:f>
      </x:c>
      <x:c r="I395" s="15" t="str">
        <x:f>IF(B395="","",IF(COUNTIFS('Item setup'!$A$8:$A$47,B395)&lt;&gt;1,"n.a.",INDEX('Item setup'!$E$8:$E$47,MATCH(B395,'Item setup'!$A$8:$A$47,0))))</x:f>
      </x:c>
      <x:c r="J395" s="17" t="str">
        <x:f>IF(B395="","",IF(COUNTIFS('Item setup'!$A$8:$A$47,B395)&lt;&gt;1,"n.a.",INDEX('Item setup'!$I$8:$I$47,MATCH(B395,'Item setup'!$A$8:$A$47,0))))</x:f>
      </x:c>
      <x:c r="K395" s="17" t="str">
        <x:f>IF(OR(A395="",B395="",NOT(ISNUMBER(F395))),"",IF(ISNUMBER(J395),F395*J395,"n.a."))</x:f>
      </x:c>
      <x:c r="L395" s="15" t="str">
        <x:f>IF(OR(B395="",NOT(ISNUMBER(E395))),"",IF(OR(D395="Routine",D395="QC",D395="Repeat"),IF(COUNTIFS('Item setup'!$A$8:$A$47,B395)&lt;&gt;1,"n.a.",IF(IF(D395="Routine",COUNTIFS('Item setup'!$A$8:$A$47,B395,'Item setup'!$J$8:$J$47,"&lt;&gt;"),IF(D395="QC",COUNTIFS('Item setup'!$A$8:$A$47,B395,'Item setup'!$K$8:$K$47,"&lt;&gt;"),COUNTIFS('Item setup'!$A$8:$A$47,B395,'Item setup'!$L$8:$L$47,"&lt;&gt;")))=0,"n.a.",E395*IF(D395="Routine",INDEX('Item setup'!$J$8:$J$47,MATCH(B395,'Item setup'!$A$8:$A$47,0)),IF(D395="QC",INDEX('Item setup'!$K$8:$K$47,MATCH(B395,'Item setup'!$A$8:$A$47,0)),INDEX('Item setup'!$L$8:$L$47,MATCH(B395,'Item setup'!$A$8:$A$47,0)))))),""))</x:f>
      </x:c>
      <x:c r="M395" s="15" t="str">
        <x:f>IF(AND(ISNUMBER(F395),ISNUMBER(L395)),F395-L395,"")</x:f>
      </x:c>
      <x:c r="N395" s="15" t="str">
        <x:f>IF(COUNTA(A395:G395)=0,"",IF(OR(A395="",B395="",C395="",D395="",NOT(ISNUMBER(F395))),"Complete entry",IF(OR(NOT(ISNUMBER(A395)),NOT(ISNUMBER(F395)),F395&lt;0),"Invalid date/quantity",IF(COUNTIFS('Item setup'!$A$8:$A$47,B395)&lt;&gt;1,"Check item ID",IF(COUNTIFS('Lot register'!$A$8:$A$107,B395,'Lot register'!$B$8:$B$107,C395)&lt;&gt;1,"Check lot ID",IF(OR(D395="Routine",D395="QC",D395="Repeat"),IF(OR(NOT(ISNUMBER(E395)),E395&lt;0),"Enter work count",IF(NOT(ISNUMBER(J395)),"Enter pack details","Recorded")),IF(NOT(ISNUMBER(J395)),"Enter pack details","Recorded")))))))</x:f>
      </x:c>
      <x:c r="O395" s="15" t="str">
        <x:f>IF(B395="","",IF(COUNTIFS('Item setup'!$A$8:$A$47,B395)&lt;&gt;1,"n.a.",INDEX('Item setup'!$F$8:$F$47,MATCH(B395,'Item setup'!$A$8:$A$47,0))))</x:f>
      </x:c>
    </x:row>
    <x:row r="396" ht="24" customHeight="1">
      <x:c r="A396" s="7"/>
      <x:c r="B396" s="5"/>
      <x:c r="C396" s="5"/>
      <x:c r="D396" s="5"/>
      <x:c r="E396" s="16"/>
      <x:c r="F396" s="16"/>
      <x:c r="G396" s="5"/>
      <x:c r="H396" s="15" t="str">
        <x:f>IF(B396="","",IF(COUNTIFS('Item setup'!$A$8:$A$47,B396)&lt;&gt;1,"n.a.",INDEX('Item setup'!$B$8:$B$47,MATCH(B396,'Item setup'!$A$8:$A$47,0))))</x:f>
      </x:c>
      <x:c r="I396" s="15" t="str">
        <x:f>IF(B396="","",IF(COUNTIFS('Item setup'!$A$8:$A$47,B396)&lt;&gt;1,"n.a.",INDEX('Item setup'!$E$8:$E$47,MATCH(B396,'Item setup'!$A$8:$A$47,0))))</x:f>
      </x:c>
      <x:c r="J396" s="17" t="str">
        <x:f>IF(B396="","",IF(COUNTIFS('Item setup'!$A$8:$A$47,B396)&lt;&gt;1,"n.a.",INDEX('Item setup'!$I$8:$I$47,MATCH(B396,'Item setup'!$A$8:$A$47,0))))</x:f>
      </x:c>
      <x:c r="K396" s="17" t="str">
        <x:f>IF(OR(A396="",B396="",NOT(ISNUMBER(F396))),"",IF(ISNUMBER(J396),F396*J396,"n.a."))</x:f>
      </x:c>
      <x:c r="L396" s="15" t="str">
        <x:f>IF(OR(B396="",NOT(ISNUMBER(E396))),"",IF(OR(D396="Routine",D396="QC",D396="Repeat"),IF(COUNTIFS('Item setup'!$A$8:$A$47,B396)&lt;&gt;1,"n.a.",IF(IF(D396="Routine",COUNTIFS('Item setup'!$A$8:$A$47,B396,'Item setup'!$J$8:$J$47,"&lt;&gt;"),IF(D396="QC",COUNTIFS('Item setup'!$A$8:$A$47,B396,'Item setup'!$K$8:$K$47,"&lt;&gt;"),COUNTIFS('Item setup'!$A$8:$A$47,B396,'Item setup'!$L$8:$L$47,"&lt;&gt;")))=0,"n.a.",E396*IF(D396="Routine",INDEX('Item setup'!$J$8:$J$47,MATCH(B396,'Item setup'!$A$8:$A$47,0)),IF(D396="QC",INDEX('Item setup'!$K$8:$K$47,MATCH(B396,'Item setup'!$A$8:$A$47,0)),INDEX('Item setup'!$L$8:$L$47,MATCH(B396,'Item setup'!$A$8:$A$47,0)))))),""))</x:f>
      </x:c>
      <x:c r="M396" s="15" t="str">
        <x:f>IF(AND(ISNUMBER(F396),ISNUMBER(L396)),F396-L396,"")</x:f>
      </x:c>
      <x:c r="N396" s="15" t="str">
        <x:f>IF(COUNTA(A396:G396)=0,"",IF(OR(A396="",B396="",C396="",D396="",NOT(ISNUMBER(F396))),"Complete entry",IF(OR(NOT(ISNUMBER(A396)),NOT(ISNUMBER(F396)),F396&lt;0),"Invalid date/quantity",IF(COUNTIFS('Item setup'!$A$8:$A$47,B396)&lt;&gt;1,"Check item ID",IF(COUNTIFS('Lot register'!$A$8:$A$107,B396,'Lot register'!$B$8:$B$107,C396)&lt;&gt;1,"Check lot ID",IF(OR(D396="Routine",D396="QC",D396="Repeat"),IF(OR(NOT(ISNUMBER(E396)),E396&lt;0),"Enter work count",IF(NOT(ISNUMBER(J396)),"Enter pack details","Recorded")),IF(NOT(ISNUMBER(J396)),"Enter pack details","Recorded")))))))</x:f>
      </x:c>
      <x:c r="O396" s="15" t="str">
        <x:f>IF(B396="","",IF(COUNTIFS('Item setup'!$A$8:$A$47,B396)&lt;&gt;1,"n.a.",INDEX('Item setup'!$F$8:$F$47,MATCH(B396,'Item setup'!$A$8:$A$47,0))))</x:f>
      </x:c>
    </x:row>
    <x:row r="397" ht="24" customHeight="1">
      <x:c r="A397" s="7"/>
      <x:c r="B397" s="5"/>
      <x:c r="C397" s="5"/>
      <x:c r="D397" s="5"/>
      <x:c r="E397" s="16"/>
      <x:c r="F397" s="16"/>
      <x:c r="G397" s="5"/>
      <x:c r="H397" s="15" t="str">
        <x:f>IF(B397="","",IF(COUNTIFS('Item setup'!$A$8:$A$47,B397)&lt;&gt;1,"n.a.",INDEX('Item setup'!$B$8:$B$47,MATCH(B397,'Item setup'!$A$8:$A$47,0))))</x:f>
      </x:c>
      <x:c r="I397" s="15" t="str">
        <x:f>IF(B397="","",IF(COUNTIFS('Item setup'!$A$8:$A$47,B397)&lt;&gt;1,"n.a.",INDEX('Item setup'!$E$8:$E$47,MATCH(B397,'Item setup'!$A$8:$A$47,0))))</x:f>
      </x:c>
      <x:c r="J397" s="17" t="str">
        <x:f>IF(B397="","",IF(COUNTIFS('Item setup'!$A$8:$A$47,B397)&lt;&gt;1,"n.a.",INDEX('Item setup'!$I$8:$I$47,MATCH(B397,'Item setup'!$A$8:$A$47,0))))</x:f>
      </x:c>
      <x:c r="K397" s="17" t="str">
        <x:f>IF(OR(A397="",B397="",NOT(ISNUMBER(F397))),"",IF(ISNUMBER(J397),F397*J397,"n.a."))</x:f>
      </x:c>
      <x:c r="L397" s="15" t="str">
        <x:f>IF(OR(B397="",NOT(ISNUMBER(E397))),"",IF(OR(D397="Routine",D397="QC",D397="Repeat"),IF(COUNTIFS('Item setup'!$A$8:$A$47,B397)&lt;&gt;1,"n.a.",IF(IF(D397="Routine",COUNTIFS('Item setup'!$A$8:$A$47,B397,'Item setup'!$J$8:$J$47,"&lt;&gt;"),IF(D397="QC",COUNTIFS('Item setup'!$A$8:$A$47,B397,'Item setup'!$K$8:$K$47,"&lt;&gt;"),COUNTIFS('Item setup'!$A$8:$A$47,B397,'Item setup'!$L$8:$L$47,"&lt;&gt;")))=0,"n.a.",E397*IF(D397="Routine",INDEX('Item setup'!$J$8:$J$47,MATCH(B397,'Item setup'!$A$8:$A$47,0)),IF(D397="QC",INDEX('Item setup'!$K$8:$K$47,MATCH(B397,'Item setup'!$A$8:$A$47,0)),INDEX('Item setup'!$L$8:$L$47,MATCH(B397,'Item setup'!$A$8:$A$47,0)))))),""))</x:f>
      </x:c>
      <x:c r="M397" s="15" t="str">
        <x:f>IF(AND(ISNUMBER(F397),ISNUMBER(L397)),F397-L397,"")</x:f>
      </x:c>
      <x:c r="N397" s="15" t="str">
        <x:f>IF(COUNTA(A397:G397)=0,"",IF(OR(A397="",B397="",C397="",D397="",NOT(ISNUMBER(F397))),"Complete entry",IF(OR(NOT(ISNUMBER(A397)),NOT(ISNUMBER(F397)),F397&lt;0),"Invalid date/quantity",IF(COUNTIFS('Item setup'!$A$8:$A$47,B397)&lt;&gt;1,"Check item ID",IF(COUNTIFS('Lot register'!$A$8:$A$107,B397,'Lot register'!$B$8:$B$107,C397)&lt;&gt;1,"Check lot ID",IF(OR(D397="Routine",D397="QC",D397="Repeat"),IF(OR(NOT(ISNUMBER(E397)),E397&lt;0),"Enter work count",IF(NOT(ISNUMBER(J397)),"Enter pack details","Recorded")),IF(NOT(ISNUMBER(J397)),"Enter pack details","Recorded")))))))</x:f>
      </x:c>
      <x:c r="O397" s="15" t="str">
        <x:f>IF(B397="","",IF(COUNTIFS('Item setup'!$A$8:$A$47,B397)&lt;&gt;1,"n.a.",INDEX('Item setup'!$F$8:$F$47,MATCH(B397,'Item setup'!$A$8:$A$47,0))))</x:f>
      </x:c>
    </x:row>
    <x:row r="398" ht="24" customHeight="1">
      <x:c r="A398" s="7"/>
      <x:c r="B398" s="5"/>
      <x:c r="C398" s="5"/>
      <x:c r="D398" s="5"/>
      <x:c r="E398" s="16"/>
      <x:c r="F398" s="16"/>
      <x:c r="G398" s="5"/>
      <x:c r="H398" s="15" t="str">
        <x:f>IF(B398="","",IF(COUNTIFS('Item setup'!$A$8:$A$47,B398)&lt;&gt;1,"n.a.",INDEX('Item setup'!$B$8:$B$47,MATCH(B398,'Item setup'!$A$8:$A$47,0))))</x:f>
      </x:c>
      <x:c r="I398" s="15" t="str">
        <x:f>IF(B398="","",IF(COUNTIFS('Item setup'!$A$8:$A$47,B398)&lt;&gt;1,"n.a.",INDEX('Item setup'!$E$8:$E$47,MATCH(B398,'Item setup'!$A$8:$A$47,0))))</x:f>
      </x:c>
      <x:c r="J398" s="17" t="str">
        <x:f>IF(B398="","",IF(COUNTIFS('Item setup'!$A$8:$A$47,B398)&lt;&gt;1,"n.a.",INDEX('Item setup'!$I$8:$I$47,MATCH(B398,'Item setup'!$A$8:$A$47,0))))</x:f>
      </x:c>
      <x:c r="K398" s="17" t="str">
        <x:f>IF(OR(A398="",B398="",NOT(ISNUMBER(F398))),"",IF(ISNUMBER(J398),F398*J398,"n.a."))</x:f>
      </x:c>
      <x:c r="L398" s="15" t="str">
        <x:f>IF(OR(B398="",NOT(ISNUMBER(E398))),"",IF(OR(D398="Routine",D398="QC",D398="Repeat"),IF(COUNTIFS('Item setup'!$A$8:$A$47,B398)&lt;&gt;1,"n.a.",IF(IF(D398="Routine",COUNTIFS('Item setup'!$A$8:$A$47,B398,'Item setup'!$J$8:$J$47,"&lt;&gt;"),IF(D398="QC",COUNTIFS('Item setup'!$A$8:$A$47,B398,'Item setup'!$K$8:$K$47,"&lt;&gt;"),COUNTIFS('Item setup'!$A$8:$A$47,B398,'Item setup'!$L$8:$L$47,"&lt;&gt;")))=0,"n.a.",E398*IF(D398="Routine",INDEX('Item setup'!$J$8:$J$47,MATCH(B398,'Item setup'!$A$8:$A$47,0)),IF(D398="QC",INDEX('Item setup'!$K$8:$K$47,MATCH(B398,'Item setup'!$A$8:$A$47,0)),INDEX('Item setup'!$L$8:$L$47,MATCH(B398,'Item setup'!$A$8:$A$47,0)))))),""))</x:f>
      </x:c>
      <x:c r="M398" s="15" t="str">
        <x:f>IF(AND(ISNUMBER(F398),ISNUMBER(L398)),F398-L398,"")</x:f>
      </x:c>
      <x:c r="N398" s="15" t="str">
        <x:f>IF(COUNTA(A398:G398)=0,"",IF(OR(A398="",B398="",C398="",D398="",NOT(ISNUMBER(F398))),"Complete entry",IF(OR(NOT(ISNUMBER(A398)),NOT(ISNUMBER(F398)),F398&lt;0),"Invalid date/quantity",IF(COUNTIFS('Item setup'!$A$8:$A$47,B398)&lt;&gt;1,"Check item ID",IF(COUNTIFS('Lot register'!$A$8:$A$107,B398,'Lot register'!$B$8:$B$107,C398)&lt;&gt;1,"Check lot ID",IF(OR(D398="Routine",D398="QC",D398="Repeat"),IF(OR(NOT(ISNUMBER(E398)),E398&lt;0),"Enter work count",IF(NOT(ISNUMBER(J398)),"Enter pack details","Recorded")),IF(NOT(ISNUMBER(J398)),"Enter pack details","Recorded")))))))</x:f>
      </x:c>
      <x:c r="O398" s="15" t="str">
        <x:f>IF(B398="","",IF(COUNTIFS('Item setup'!$A$8:$A$47,B398)&lt;&gt;1,"n.a.",INDEX('Item setup'!$F$8:$F$47,MATCH(B398,'Item setup'!$A$8:$A$47,0))))</x:f>
      </x:c>
    </x:row>
    <x:row r="399" ht="24" customHeight="1">
      <x:c r="A399" s="7"/>
      <x:c r="B399" s="5"/>
      <x:c r="C399" s="5"/>
      <x:c r="D399" s="5"/>
      <x:c r="E399" s="16"/>
      <x:c r="F399" s="16"/>
      <x:c r="G399" s="5"/>
      <x:c r="H399" s="15" t="str">
        <x:f>IF(B399="","",IF(COUNTIFS('Item setup'!$A$8:$A$47,B399)&lt;&gt;1,"n.a.",INDEX('Item setup'!$B$8:$B$47,MATCH(B399,'Item setup'!$A$8:$A$47,0))))</x:f>
      </x:c>
      <x:c r="I399" s="15" t="str">
        <x:f>IF(B399="","",IF(COUNTIFS('Item setup'!$A$8:$A$47,B399)&lt;&gt;1,"n.a.",INDEX('Item setup'!$E$8:$E$47,MATCH(B399,'Item setup'!$A$8:$A$47,0))))</x:f>
      </x:c>
      <x:c r="J399" s="17" t="str">
        <x:f>IF(B399="","",IF(COUNTIFS('Item setup'!$A$8:$A$47,B399)&lt;&gt;1,"n.a.",INDEX('Item setup'!$I$8:$I$47,MATCH(B399,'Item setup'!$A$8:$A$47,0))))</x:f>
      </x:c>
      <x:c r="K399" s="17" t="str">
        <x:f>IF(OR(A399="",B399="",NOT(ISNUMBER(F399))),"",IF(ISNUMBER(J399),F399*J399,"n.a."))</x:f>
      </x:c>
      <x:c r="L399" s="15" t="str">
        <x:f>IF(OR(B399="",NOT(ISNUMBER(E399))),"",IF(OR(D399="Routine",D399="QC",D399="Repeat"),IF(COUNTIFS('Item setup'!$A$8:$A$47,B399)&lt;&gt;1,"n.a.",IF(IF(D399="Routine",COUNTIFS('Item setup'!$A$8:$A$47,B399,'Item setup'!$J$8:$J$47,"&lt;&gt;"),IF(D399="QC",COUNTIFS('Item setup'!$A$8:$A$47,B399,'Item setup'!$K$8:$K$47,"&lt;&gt;"),COUNTIFS('Item setup'!$A$8:$A$47,B399,'Item setup'!$L$8:$L$47,"&lt;&gt;")))=0,"n.a.",E399*IF(D399="Routine",INDEX('Item setup'!$J$8:$J$47,MATCH(B399,'Item setup'!$A$8:$A$47,0)),IF(D399="QC",INDEX('Item setup'!$K$8:$K$47,MATCH(B399,'Item setup'!$A$8:$A$47,0)),INDEX('Item setup'!$L$8:$L$47,MATCH(B399,'Item setup'!$A$8:$A$47,0)))))),""))</x:f>
      </x:c>
      <x:c r="M399" s="15" t="str">
        <x:f>IF(AND(ISNUMBER(F399),ISNUMBER(L399)),F399-L399,"")</x:f>
      </x:c>
      <x:c r="N399" s="15" t="str">
        <x:f>IF(COUNTA(A399:G399)=0,"",IF(OR(A399="",B399="",C399="",D399="",NOT(ISNUMBER(F399))),"Complete entry",IF(OR(NOT(ISNUMBER(A399)),NOT(ISNUMBER(F399)),F399&lt;0),"Invalid date/quantity",IF(COUNTIFS('Item setup'!$A$8:$A$47,B399)&lt;&gt;1,"Check item ID",IF(COUNTIFS('Lot register'!$A$8:$A$107,B399,'Lot register'!$B$8:$B$107,C399)&lt;&gt;1,"Check lot ID",IF(OR(D399="Routine",D399="QC",D399="Repeat"),IF(OR(NOT(ISNUMBER(E399)),E399&lt;0),"Enter work count",IF(NOT(ISNUMBER(J399)),"Enter pack details","Recorded")),IF(NOT(ISNUMBER(J399)),"Enter pack details","Recorded")))))))</x:f>
      </x:c>
      <x:c r="O399" s="15" t="str">
        <x:f>IF(B399="","",IF(COUNTIFS('Item setup'!$A$8:$A$47,B399)&lt;&gt;1,"n.a.",INDEX('Item setup'!$F$8:$F$47,MATCH(B399,'Item setup'!$A$8:$A$47,0))))</x:f>
      </x:c>
    </x:row>
    <x:row r="400" ht="24" customHeight="1">
      <x:c r="A400" s="7"/>
      <x:c r="B400" s="5"/>
      <x:c r="C400" s="5"/>
      <x:c r="D400" s="5"/>
      <x:c r="E400" s="16"/>
      <x:c r="F400" s="16"/>
      <x:c r="G400" s="5"/>
      <x:c r="H400" s="15" t="str">
        <x:f>IF(B400="","",IF(COUNTIFS('Item setup'!$A$8:$A$47,B400)&lt;&gt;1,"n.a.",INDEX('Item setup'!$B$8:$B$47,MATCH(B400,'Item setup'!$A$8:$A$47,0))))</x:f>
      </x:c>
      <x:c r="I400" s="15" t="str">
        <x:f>IF(B400="","",IF(COUNTIFS('Item setup'!$A$8:$A$47,B400)&lt;&gt;1,"n.a.",INDEX('Item setup'!$E$8:$E$47,MATCH(B400,'Item setup'!$A$8:$A$47,0))))</x:f>
      </x:c>
      <x:c r="J400" s="17" t="str">
        <x:f>IF(B400="","",IF(COUNTIFS('Item setup'!$A$8:$A$47,B400)&lt;&gt;1,"n.a.",INDEX('Item setup'!$I$8:$I$47,MATCH(B400,'Item setup'!$A$8:$A$47,0))))</x:f>
      </x:c>
      <x:c r="K400" s="17" t="str">
        <x:f>IF(OR(A400="",B400="",NOT(ISNUMBER(F400))),"",IF(ISNUMBER(J400),F400*J400,"n.a."))</x:f>
      </x:c>
      <x:c r="L400" s="15" t="str">
        <x:f>IF(OR(B400="",NOT(ISNUMBER(E400))),"",IF(OR(D400="Routine",D400="QC",D400="Repeat"),IF(COUNTIFS('Item setup'!$A$8:$A$47,B400)&lt;&gt;1,"n.a.",IF(IF(D400="Routine",COUNTIFS('Item setup'!$A$8:$A$47,B400,'Item setup'!$J$8:$J$47,"&lt;&gt;"),IF(D400="QC",COUNTIFS('Item setup'!$A$8:$A$47,B400,'Item setup'!$K$8:$K$47,"&lt;&gt;"),COUNTIFS('Item setup'!$A$8:$A$47,B400,'Item setup'!$L$8:$L$47,"&lt;&gt;")))=0,"n.a.",E400*IF(D400="Routine",INDEX('Item setup'!$J$8:$J$47,MATCH(B400,'Item setup'!$A$8:$A$47,0)),IF(D400="QC",INDEX('Item setup'!$K$8:$K$47,MATCH(B400,'Item setup'!$A$8:$A$47,0)),INDEX('Item setup'!$L$8:$L$47,MATCH(B400,'Item setup'!$A$8:$A$47,0)))))),""))</x:f>
      </x:c>
      <x:c r="M400" s="15" t="str">
        <x:f>IF(AND(ISNUMBER(F400),ISNUMBER(L400)),F400-L400,"")</x:f>
      </x:c>
      <x:c r="N400" s="15" t="str">
        <x:f>IF(COUNTA(A400:G400)=0,"",IF(OR(A400="",B400="",C400="",D400="",NOT(ISNUMBER(F400))),"Complete entry",IF(OR(NOT(ISNUMBER(A400)),NOT(ISNUMBER(F400)),F400&lt;0),"Invalid date/quantity",IF(COUNTIFS('Item setup'!$A$8:$A$47,B400)&lt;&gt;1,"Check item ID",IF(COUNTIFS('Lot register'!$A$8:$A$107,B400,'Lot register'!$B$8:$B$107,C400)&lt;&gt;1,"Check lot ID",IF(OR(D400="Routine",D400="QC",D400="Repeat"),IF(OR(NOT(ISNUMBER(E400)),E400&lt;0),"Enter work count",IF(NOT(ISNUMBER(J400)),"Enter pack details","Recorded")),IF(NOT(ISNUMBER(J400)),"Enter pack details","Recorded")))))))</x:f>
      </x:c>
      <x:c r="O400" s="15" t="str">
        <x:f>IF(B400="","",IF(COUNTIFS('Item setup'!$A$8:$A$47,B400)&lt;&gt;1,"n.a.",INDEX('Item setup'!$F$8:$F$47,MATCH(B400,'Item setup'!$A$8:$A$47,0))))</x:f>
      </x:c>
    </x:row>
    <x:row r="401" ht="24" customHeight="1">
      <x:c r="A401" s="7"/>
      <x:c r="B401" s="5"/>
      <x:c r="C401" s="5"/>
      <x:c r="D401" s="5"/>
      <x:c r="E401" s="16"/>
      <x:c r="F401" s="16"/>
      <x:c r="G401" s="5"/>
      <x:c r="H401" s="15" t="str">
        <x:f>IF(B401="","",IF(COUNTIFS('Item setup'!$A$8:$A$47,B401)&lt;&gt;1,"n.a.",INDEX('Item setup'!$B$8:$B$47,MATCH(B401,'Item setup'!$A$8:$A$47,0))))</x:f>
      </x:c>
      <x:c r="I401" s="15" t="str">
        <x:f>IF(B401="","",IF(COUNTIFS('Item setup'!$A$8:$A$47,B401)&lt;&gt;1,"n.a.",INDEX('Item setup'!$E$8:$E$47,MATCH(B401,'Item setup'!$A$8:$A$47,0))))</x:f>
      </x:c>
      <x:c r="J401" s="17" t="str">
        <x:f>IF(B401="","",IF(COUNTIFS('Item setup'!$A$8:$A$47,B401)&lt;&gt;1,"n.a.",INDEX('Item setup'!$I$8:$I$47,MATCH(B401,'Item setup'!$A$8:$A$47,0))))</x:f>
      </x:c>
      <x:c r="K401" s="17" t="str">
        <x:f>IF(OR(A401="",B401="",NOT(ISNUMBER(F401))),"",IF(ISNUMBER(J401),F401*J401,"n.a."))</x:f>
      </x:c>
      <x:c r="L401" s="15" t="str">
        <x:f>IF(OR(B401="",NOT(ISNUMBER(E401))),"",IF(OR(D401="Routine",D401="QC",D401="Repeat"),IF(COUNTIFS('Item setup'!$A$8:$A$47,B401)&lt;&gt;1,"n.a.",IF(IF(D401="Routine",COUNTIFS('Item setup'!$A$8:$A$47,B401,'Item setup'!$J$8:$J$47,"&lt;&gt;"),IF(D401="QC",COUNTIFS('Item setup'!$A$8:$A$47,B401,'Item setup'!$K$8:$K$47,"&lt;&gt;"),COUNTIFS('Item setup'!$A$8:$A$47,B401,'Item setup'!$L$8:$L$47,"&lt;&gt;")))=0,"n.a.",E401*IF(D401="Routine",INDEX('Item setup'!$J$8:$J$47,MATCH(B401,'Item setup'!$A$8:$A$47,0)),IF(D401="QC",INDEX('Item setup'!$K$8:$K$47,MATCH(B401,'Item setup'!$A$8:$A$47,0)),INDEX('Item setup'!$L$8:$L$47,MATCH(B401,'Item setup'!$A$8:$A$47,0)))))),""))</x:f>
      </x:c>
      <x:c r="M401" s="15" t="str">
        <x:f>IF(AND(ISNUMBER(F401),ISNUMBER(L401)),F401-L401,"")</x:f>
      </x:c>
      <x:c r="N401" s="15" t="str">
        <x:f>IF(COUNTA(A401:G401)=0,"",IF(OR(A401="",B401="",C401="",D401="",NOT(ISNUMBER(F401))),"Complete entry",IF(OR(NOT(ISNUMBER(A401)),NOT(ISNUMBER(F401)),F401&lt;0),"Invalid date/quantity",IF(COUNTIFS('Item setup'!$A$8:$A$47,B401)&lt;&gt;1,"Check item ID",IF(COUNTIFS('Lot register'!$A$8:$A$107,B401,'Lot register'!$B$8:$B$107,C401)&lt;&gt;1,"Check lot ID",IF(OR(D401="Routine",D401="QC",D401="Repeat"),IF(OR(NOT(ISNUMBER(E401)),E401&lt;0),"Enter work count",IF(NOT(ISNUMBER(J401)),"Enter pack details","Recorded")),IF(NOT(ISNUMBER(J401)),"Enter pack details","Recorded")))))))</x:f>
      </x:c>
      <x:c r="O401" s="15" t="str">
        <x:f>IF(B401="","",IF(COUNTIFS('Item setup'!$A$8:$A$47,B401)&lt;&gt;1,"n.a.",INDEX('Item setup'!$F$8:$F$47,MATCH(B401,'Item setup'!$A$8:$A$47,0))))</x:f>
      </x:c>
    </x:row>
    <x:row r="402" ht="24" customHeight="1">
      <x:c r="A402" s="7"/>
      <x:c r="B402" s="5"/>
      <x:c r="C402" s="5"/>
      <x:c r="D402" s="5"/>
      <x:c r="E402" s="16"/>
      <x:c r="F402" s="16"/>
      <x:c r="G402" s="5"/>
      <x:c r="H402" s="15" t="str">
        <x:f>IF(B402="","",IF(COUNTIFS('Item setup'!$A$8:$A$47,B402)&lt;&gt;1,"n.a.",INDEX('Item setup'!$B$8:$B$47,MATCH(B402,'Item setup'!$A$8:$A$47,0))))</x:f>
      </x:c>
      <x:c r="I402" s="15" t="str">
        <x:f>IF(B402="","",IF(COUNTIFS('Item setup'!$A$8:$A$47,B402)&lt;&gt;1,"n.a.",INDEX('Item setup'!$E$8:$E$47,MATCH(B402,'Item setup'!$A$8:$A$47,0))))</x:f>
      </x:c>
      <x:c r="J402" s="17" t="str">
        <x:f>IF(B402="","",IF(COUNTIFS('Item setup'!$A$8:$A$47,B402)&lt;&gt;1,"n.a.",INDEX('Item setup'!$I$8:$I$47,MATCH(B402,'Item setup'!$A$8:$A$47,0))))</x:f>
      </x:c>
      <x:c r="K402" s="17" t="str">
        <x:f>IF(OR(A402="",B402="",NOT(ISNUMBER(F402))),"",IF(ISNUMBER(J402),F402*J402,"n.a."))</x:f>
      </x:c>
      <x:c r="L402" s="15" t="str">
        <x:f>IF(OR(B402="",NOT(ISNUMBER(E402))),"",IF(OR(D402="Routine",D402="QC",D402="Repeat"),IF(COUNTIFS('Item setup'!$A$8:$A$47,B402)&lt;&gt;1,"n.a.",IF(IF(D402="Routine",COUNTIFS('Item setup'!$A$8:$A$47,B402,'Item setup'!$J$8:$J$47,"&lt;&gt;"),IF(D402="QC",COUNTIFS('Item setup'!$A$8:$A$47,B402,'Item setup'!$K$8:$K$47,"&lt;&gt;"),COUNTIFS('Item setup'!$A$8:$A$47,B402,'Item setup'!$L$8:$L$47,"&lt;&gt;")))=0,"n.a.",E402*IF(D402="Routine",INDEX('Item setup'!$J$8:$J$47,MATCH(B402,'Item setup'!$A$8:$A$47,0)),IF(D402="QC",INDEX('Item setup'!$K$8:$K$47,MATCH(B402,'Item setup'!$A$8:$A$47,0)),INDEX('Item setup'!$L$8:$L$47,MATCH(B402,'Item setup'!$A$8:$A$47,0)))))),""))</x:f>
      </x:c>
      <x:c r="M402" s="15" t="str">
        <x:f>IF(AND(ISNUMBER(F402),ISNUMBER(L402)),F402-L402,"")</x:f>
      </x:c>
      <x:c r="N402" s="15" t="str">
        <x:f>IF(COUNTA(A402:G402)=0,"",IF(OR(A402="",B402="",C402="",D402="",NOT(ISNUMBER(F402))),"Complete entry",IF(OR(NOT(ISNUMBER(A402)),NOT(ISNUMBER(F402)),F402&lt;0),"Invalid date/quantity",IF(COUNTIFS('Item setup'!$A$8:$A$47,B402)&lt;&gt;1,"Check item ID",IF(COUNTIFS('Lot register'!$A$8:$A$107,B402,'Lot register'!$B$8:$B$107,C402)&lt;&gt;1,"Check lot ID",IF(OR(D402="Routine",D402="QC",D402="Repeat"),IF(OR(NOT(ISNUMBER(E402)),E402&lt;0),"Enter work count",IF(NOT(ISNUMBER(J402)),"Enter pack details","Recorded")),IF(NOT(ISNUMBER(J402)),"Enter pack details","Recorded")))))))</x:f>
      </x:c>
      <x:c r="O402" s="15" t="str">
        <x:f>IF(B402="","",IF(COUNTIFS('Item setup'!$A$8:$A$47,B402)&lt;&gt;1,"n.a.",INDEX('Item setup'!$F$8:$F$47,MATCH(B402,'Item setup'!$A$8:$A$47,0))))</x:f>
      </x:c>
    </x:row>
    <x:row r="403" ht="24" customHeight="1">
      <x:c r="A403" s="7"/>
      <x:c r="B403" s="5"/>
      <x:c r="C403" s="5"/>
      <x:c r="D403" s="5"/>
      <x:c r="E403" s="16"/>
      <x:c r="F403" s="16"/>
      <x:c r="G403" s="5"/>
      <x:c r="H403" s="15" t="str">
        <x:f>IF(B403="","",IF(COUNTIFS('Item setup'!$A$8:$A$47,B403)&lt;&gt;1,"n.a.",INDEX('Item setup'!$B$8:$B$47,MATCH(B403,'Item setup'!$A$8:$A$47,0))))</x:f>
      </x:c>
      <x:c r="I403" s="15" t="str">
        <x:f>IF(B403="","",IF(COUNTIFS('Item setup'!$A$8:$A$47,B403)&lt;&gt;1,"n.a.",INDEX('Item setup'!$E$8:$E$47,MATCH(B403,'Item setup'!$A$8:$A$47,0))))</x:f>
      </x:c>
      <x:c r="J403" s="17" t="str">
        <x:f>IF(B403="","",IF(COUNTIFS('Item setup'!$A$8:$A$47,B403)&lt;&gt;1,"n.a.",INDEX('Item setup'!$I$8:$I$47,MATCH(B403,'Item setup'!$A$8:$A$47,0))))</x:f>
      </x:c>
      <x:c r="K403" s="17" t="str">
        <x:f>IF(OR(A403="",B403="",NOT(ISNUMBER(F403))),"",IF(ISNUMBER(J403),F403*J403,"n.a."))</x:f>
      </x:c>
      <x:c r="L403" s="15" t="str">
        <x:f>IF(OR(B403="",NOT(ISNUMBER(E403))),"",IF(OR(D403="Routine",D403="QC",D403="Repeat"),IF(COUNTIFS('Item setup'!$A$8:$A$47,B403)&lt;&gt;1,"n.a.",IF(IF(D403="Routine",COUNTIFS('Item setup'!$A$8:$A$47,B403,'Item setup'!$J$8:$J$47,"&lt;&gt;"),IF(D403="QC",COUNTIFS('Item setup'!$A$8:$A$47,B403,'Item setup'!$K$8:$K$47,"&lt;&gt;"),COUNTIFS('Item setup'!$A$8:$A$47,B403,'Item setup'!$L$8:$L$47,"&lt;&gt;")))=0,"n.a.",E403*IF(D403="Routine",INDEX('Item setup'!$J$8:$J$47,MATCH(B403,'Item setup'!$A$8:$A$47,0)),IF(D403="QC",INDEX('Item setup'!$K$8:$K$47,MATCH(B403,'Item setup'!$A$8:$A$47,0)),INDEX('Item setup'!$L$8:$L$47,MATCH(B403,'Item setup'!$A$8:$A$47,0)))))),""))</x:f>
      </x:c>
      <x:c r="M403" s="15" t="str">
        <x:f>IF(AND(ISNUMBER(F403),ISNUMBER(L403)),F403-L403,"")</x:f>
      </x:c>
      <x:c r="N403" s="15" t="str">
        <x:f>IF(COUNTA(A403:G403)=0,"",IF(OR(A403="",B403="",C403="",D403="",NOT(ISNUMBER(F403))),"Complete entry",IF(OR(NOT(ISNUMBER(A403)),NOT(ISNUMBER(F403)),F403&lt;0),"Invalid date/quantity",IF(COUNTIFS('Item setup'!$A$8:$A$47,B403)&lt;&gt;1,"Check item ID",IF(COUNTIFS('Lot register'!$A$8:$A$107,B403,'Lot register'!$B$8:$B$107,C403)&lt;&gt;1,"Check lot ID",IF(OR(D403="Routine",D403="QC",D403="Repeat"),IF(OR(NOT(ISNUMBER(E403)),E403&lt;0),"Enter work count",IF(NOT(ISNUMBER(J403)),"Enter pack details","Recorded")),IF(NOT(ISNUMBER(J403)),"Enter pack details","Recorded")))))))</x:f>
      </x:c>
      <x:c r="O403" s="15" t="str">
        <x:f>IF(B403="","",IF(COUNTIFS('Item setup'!$A$8:$A$47,B403)&lt;&gt;1,"n.a.",INDEX('Item setup'!$F$8:$F$47,MATCH(B403,'Item setup'!$A$8:$A$47,0))))</x:f>
      </x:c>
    </x:row>
    <x:row r="404" ht="24" customHeight="1">
      <x:c r="A404" s="7"/>
      <x:c r="B404" s="5"/>
      <x:c r="C404" s="5"/>
      <x:c r="D404" s="5"/>
      <x:c r="E404" s="16"/>
      <x:c r="F404" s="16"/>
      <x:c r="G404" s="5"/>
      <x:c r="H404" s="15" t="str">
        <x:f>IF(B404="","",IF(COUNTIFS('Item setup'!$A$8:$A$47,B404)&lt;&gt;1,"n.a.",INDEX('Item setup'!$B$8:$B$47,MATCH(B404,'Item setup'!$A$8:$A$47,0))))</x:f>
      </x:c>
      <x:c r="I404" s="15" t="str">
        <x:f>IF(B404="","",IF(COUNTIFS('Item setup'!$A$8:$A$47,B404)&lt;&gt;1,"n.a.",INDEX('Item setup'!$E$8:$E$47,MATCH(B404,'Item setup'!$A$8:$A$47,0))))</x:f>
      </x:c>
      <x:c r="J404" s="17" t="str">
        <x:f>IF(B404="","",IF(COUNTIFS('Item setup'!$A$8:$A$47,B404)&lt;&gt;1,"n.a.",INDEX('Item setup'!$I$8:$I$47,MATCH(B404,'Item setup'!$A$8:$A$47,0))))</x:f>
      </x:c>
      <x:c r="K404" s="17" t="str">
        <x:f>IF(OR(A404="",B404="",NOT(ISNUMBER(F404))),"",IF(ISNUMBER(J404),F404*J404,"n.a."))</x:f>
      </x:c>
      <x:c r="L404" s="15" t="str">
        <x:f>IF(OR(B404="",NOT(ISNUMBER(E404))),"",IF(OR(D404="Routine",D404="QC",D404="Repeat"),IF(COUNTIFS('Item setup'!$A$8:$A$47,B404)&lt;&gt;1,"n.a.",IF(IF(D404="Routine",COUNTIFS('Item setup'!$A$8:$A$47,B404,'Item setup'!$J$8:$J$47,"&lt;&gt;"),IF(D404="QC",COUNTIFS('Item setup'!$A$8:$A$47,B404,'Item setup'!$K$8:$K$47,"&lt;&gt;"),COUNTIFS('Item setup'!$A$8:$A$47,B404,'Item setup'!$L$8:$L$47,"&lt;&gt;")))=0,"n.a.",E404*IF(D404="Routine",INDEX('Item setup'!$J$8:$J$47,MATCH(B404,'Item setup'!$A$8:$A$47,0)),IF(D404="QC",INDEX('Item setup'!$K$8:$K$47,MATCH(B404,'Item setup'!$A$8:$A$47,0)),INDEX('Item setup'!$L$8:$L$47,MATCH(B404,'Item setup'!$A$8:$A$47,0)))))),""))</x:f>
      </x:c>
      <x:c r="M404" s="15" t="str">
        <x:f>IF(AND(ISNUMBER(F404),ISNUMBER(L404)),F404-L404,"")</x:f>
      </x:c>
      <x:c r="N404" s="15" t="str">
        <x:f>IF(COUNTA(A404:G404)=0,"",IF(OR(A404="",B404="",C404="",D404="",NOT(ISNUMBER(F404))),"Complete entry",IF(OR(NOT(ISNUMBER(A404)),NOT(ISNUMBER(F404)),F404&lt;0),"Invalid date/quantity",IF(COUNTIFS('Item setup'!$A$8:$A$47,B404)&lt;&gt;1,"Check item ID",IF(COUNTIFS('Lot register'!$A$8:$A$107,B404,'Lot register'!$B$8:$B$107,C404)&lt;&gt;1,"Check lot ID",IF(OR(D404="Routine",D404="QC",D404="Repeat"),IF(OR(NOT(ISNUMBER(E404)),E404&lt;0),"Enter work count",IF(NOT(ISNUMBER(J404)),"Enter pack details","Recorded")),IF(NOT(ISNUMBER(J404)),"Enter pack details","Recorded")))))))</x:f>
      </x:c>
      <x:c r="O404" s="15" t="str">
        <x:f>IF(B404="","",IF(COUNTIFS('Item setup'!$A$8:$A$47,B404)&lt;&gt;1,"n.a.",INDEX('Item setup'!$F$8:$F$47,MATCH(B404,'Item setup'!$A$8:$A$47,0))))</x:f>
      </x:c>
    </x:row>
    <x:row r="405" ht="24" customHeight="1">
      <x:c r="A405" s="7"/>
      <x:c r="B405" s="5"/>
      <x:c r="C405" s="5"/>
      <x:c r="D405" s="5"/>
      <x:c r="E405" s="16"/>
      <x:c r="F405" s="16"/>
      <x:c r="G405" s="5"/>
      <x:c r="H405" s="15" t="str">
        <x:f>IF(B405="","",IF(COUNTIFS('Item setup'!$A$8:$A$47,B405)&lt;&gt;1,"n.a.",INDEX('Item setup'!$B$8:$B$47,MATCH(B405,'Item setup'!$A$8:$A$47,0))))</x:f>
      </x:c>
      <x:c r="I405" s="15" t="str">
        <x:f>IF(B405="","",IF(COUNTIFS('Item setup'!$A$8:$A$47,B405)&lt;&gt;1,"n.a.",INDEX('Item setup'!$E$8:$E$47,MATCH(B405,'Item setup'!$A$8:$A$47,0))))</x:f>
      </x:c>
      <x:c r="J405" s="17" t="str">
        <x:f>IF(B405="","",IF(COUNTIFS('Item setup'!$A$8:$A$47,B405)&lt;&gt;1,"n.a.",INDEX('Item setup'!$I$8:$I$47,MATCH(B405,'Item setup'!$A$8:$A$47,0))))</x:f>
      </x:c>
      <x:c r="K405" s="17" t="str">
        <x:f>IF(OR(A405="",B405="",NOT(ISNUMBER(F405))),"",IF(ISNUMBER(J405),F405*J405,"n.a."))</x:f>
      </x:c>
      <x:c r="L405" s="15" t="str">
        <x:f>IF(OR(B405="",NOT(ISNUMBER(E405))),"",IF(OR(D405="Routine",D405="QC",D405="Repeat"),IF(COUNTIFS('Item setup'!$A$8:$A$47,B405)&lt;&gt;1,"n.a.",IF(IF(D405="Routine",COUNTIFS('Item setup'!$A$8:$A$47,B405,'Item setup'!$J$8:$J$47,"&lt;&gt;"),IF(D405="QC",COUNTIFS('Item setup'!$A$8:$A$47,B405,'Item setup'!$K$8:$K$47,"&lt;&gt;"),COUNTIFS('Item setup'!$A$8:$A$47,B405,'Item setup'!$L$8:$L$47,"&lt;&gt;")))=0,"n.a.",E405*IF(D405="Routine",INDEX('Item setup'!$J$8:$J$47,MATCH(B405,'Item setup'!$A$8:$A$47,0)),IF(D405="QC",INDEX('Item setup'!$K$8:$K$47,MATCH(B405,'Item setup'!$A$8:$A$47,0)),INDEX('Item setup'!$L$8:$L$47,MATCH(B405,'Item setup'!$A$8:$A$47,0)))))),""))</x:f>
      </x:c>
      <x:c r="M405" s="15" t="str">
        <x:f>IF(AND(ISNUMBER(F405),ISNUMBER(L405)),F405-L405,"")</x:f>
      </x:c>
      <x:c r="N405" s="15" t="str">
        <x:f>IF(COUNTA(A405:G405)=0,"",IF(OR(A405="",B405="",C405="",D405="",NOT(ISNUMBER(F405))),"Complete entry",IF(OR(NOT(ISNUMBER(A405)),NOT(ISNUMBER(F405)),F405&lt;0),"Invalid date/quantity",IF(COUNTIFS('Item setup'!$A$8:$A$47,B405)&lt;&gt;1,"Check item ID",IF(COUNTIFS('Lot register'!$A$8:$A$107,B405,'Lot register'!$B$8:$B$107,C405)&lt;&gt;1,"Check lot ID",IF(OR(D405="Routine",D405="QC",D405="Repeat"),IF(OR(NOT(ISNUMBER(E405)),E405&lt;0),"Enter work count",IF(NOT(ISNUMBER(J405)),"Enter pack details","Recorded")),IF(NOT(ISNUMBER(J405)),"Enter pack details","Recorded")))))))</x:f>
      </x:c>
      <x:c r="O405" s="15" t="str">
        <x:f>IF(B405="","",IF(COUNTIFS('Item setup'!$A$8:$A$47,B405)&lt;&gt;1,"n.a.",INDEX('Item setup'!$F$8:$F$47,MATCH(B405,'Item setup'!$A$8:$A$47,0))))</x:f>
      </x:c>
    </x:row>
    <x:row r="406" ht="24" customHeight="1">
      <x:c r="A406" s="7"/>
      <x:c r="B406" s="5"/>
      <x:c r="C406" s="5"/>
      <x:c r="D406" s="5"/>
      <x:c r="E406" s="16"/>
      <x:c r="F406" s="16"/>
      <x:c r="G406" s="5"/>
      <x:c r="H406" s="15" t="str">
        <x:f>IF(B406="","",IF(COUNTIFS('Item setup'!$A$8:$A$47,B406)&lt;&gt;1,"n.a.",INDEX('Item setup'!$B$8:$B$47,MATCH(B406,'Item setup'!$A$8:$A$47,0))))</x:f>
      </x:c>
      <x:c r="I406" s="15" t="str">
        <x:f>IF(B406="","",IF(COUNTIFS('Item setup'!$A$8:$A$47,B406)&lt;&gt;1,"n.a.",INDEX('Item setup'!$E$8:$E$47,MATCH(B406,'Item setup'!$A$8:$A$47,0))))</x:f>
      </x:c>
      <x:c r="J406" s="17" t="str">
        <x:f>IF(B406="","",IF(COUNTIFS('Item setup'!$A$8:$A$47,B406)&lt;&gt;1,"n.a.",INDEX('Item setup'!$I$8:$I$47,MATCH(B406,'Item setup'!$A$8:$A$47,0))))</x:f>
      </x:c>
      <x:c r="K406" s="17" t="str">
        <x:f>IF(OR(A406="",B406="",NOT(ISNUMBER(F406))),"",IF(ISNUMBER(J406),F406*J406,"n.a."))</x:f>
      </x:c>
      <x:c r="L406" s="15" t="str">
        <x:f>IF(OR(B406="",NOT(ISNUMBER(E406))),"",IF(OR(D406="Routine",D406="QC",D406="Repeat"),IF(COUNTIFS('Item setup'!$A$8:$A$47,B406)&lt;&gt;1,"n.a.",IF(IF(D406="Routine",COUNTIFS('Item setup'!$A$8:$A$47,B406,'Item setup'!$J$8:$J$47,"&lt;&gt;"),IF(D406="QC",COUNTIFS('Item setup'!$A$8:$A$47,B406,'Item setup'!$K$8:$K$47,"&lt;&gt;"),COUNTIFS('Item setup'!$A$8:$A$47,B406,'Item setup'!$L$8:$L$47,"&lt;&gt;")))=0,"n.a.",E406*IF(D406="Routine",INDEX('Item setup'!$J$8:$J$47,MATCH(B406,'Item setup'!$A$8:$A$47,0)),IF(D406="QC",INDEX('Item setup'!$K$8:$K$47,MATCH(B406,'Item setup'!$A$8:$A$47,0)),INDEX('Item setup'!$L$8:$L$47,MATCH(B406,'Item setup'!$A$8:$A$47,0)))))),""))</x:f>
      </x:c>
      <x:c r="M406" s="15" t="str">
        <x:f>IF(AND(ISNUMBER(F406),ISNUMBER(L406)),F406-L406,"")</x:f>
      </x:c>
      <x:c r="N406" s="15" t="str">
        <x:f>IF(COUNTA(A406:G406)=0,"",IF(OR(A406="",B406="",C406="",D406="",NOT(ISNUMBER(F406))),"Complete entry",IF(OR(NOT(ISNUMBER(A406)),NOT(ISNUMBER(F406)),F406&lt;0),"Invalid date/quantity",IF(COUNTIFS('Item setup'!$A$8:$A$47,B406)&lt;&gt;1,"Check item ID",IF(COUNTIFS('Lot register'!$A$8:$A$107,B406,'Lot register'!$B$8:$B$107,C406)&lt;&gt;1,"Check lot ID",IF(OR(D406="Routine",D406="QC",D406="Repeat"),IF(OR(NOT(ISNUMBER(E406)),E406&lt;0),"Enter work count",IF(NOT(ISNUMBER(J406)),"Enter pack details","Recorded")),IF(NOT(ISNUMBER(J406)),"Enter pack details","Recorded")))))))</x:f>
      </x:c>
      <x:c r="O406" s="15" t="str">
        <x:f>IF(B406="","",IF(COUNTIFS('Item setup'!$A$8:$A$47,B406)&lt;&gt;1,"n.a.",INDEX('Item setup'!$F$8:$F$47,MATCH(B406,'Item setup'!$A$8:$A$47,0))))</x:f>
      </x:c>
    </x:row>
    <x:row r="407" ht="24" customHeight="1">
      <x:c r="A407" s="7"/>
      <x:c r="B407" s="5"/>
      <x:c r="C407" s="5"/>
      <x:c r="D407" s="5"/>
      <x:c r="E407" s="16"/>
      <x:c r="F407" s="16"/>
      <x:c r="G407" s="5"/>
      <x:c r="H407" s="15" t="str">
        <x:f>IF(B407="","",IF(COUNTIFS('Item setup'!$A$8:$A$47,B407)&lt;&gt;1,"n.a.",INDEX('Item setup'!$B$8:$B$47,MATCH(B407,'Item setup'!$A$8:$A$47,0))))</x:f>
      </x:c>
      <x:c r="I407" s="15" t="str">
        <x:f>IF(B407="","",IF(COUNTIFS('Item setup'!$A$8:$A$47,B407)&lt;&gt;1,"n.a.",INDEX('Item setup'!$E$8:$E$47,MATCH(B407,'Item setup'!$A$8:$A$47,0))))</x:f>
      </x:c>
      <x:c r="J407" s="17" t="str">
        <x:f>IF(B407="","",IF(COUNTIFS('Item setup'!$A$8:$A$47,B407)&lt;&gt;1,"n.a.",INDEX('Item setup'!$I$8:$I$47,MATCH(B407,'Item setup'!$A$8:$A$47,0))))</x:f>
      </x:c>
      <x:c r="K407" s="17" t="str">
        <x:f>IF(OR(A407="",B407="",NOT(ISNUMBER(F407))),"",IF(ISNUMBER(J407),F407*J407,"n.a."))</x:f>
      </x:c>
      <x:c r="L407" s="15" t="str">
        <x:f>IF(OR(B407="",NOT(ISNUMBER(E407))),"",IF(OR(D407="Routine",D407="QC",D407="Repeat"),IF(COUNTIFS('Item setup'!$A$8:$A$47,B407)&lt;&gt;1,"n.a.",IF(IF(D407="Routine",COUNTIFS('Item setup'!$A$8:$A$47,B407,'Item setup'!$J$8:$J$47,"&lt;&gt;"),IF(D407="QC",COUNTIFS('Item setup'!$A$8:$A$47,B407,'Item setup'!$K$8:$K$47,"&lt;&gt;"),COUNTIFS('Item setup'!$A$8:$A$47,B407,'Item setup'!$L$8:$L$47,"&lt;&gt;")))=0,"n.a.",E407*IF(D407="Routine",INDEX('Item setup'!$J$8:$J$47,MATCH(B407,'Item setup'!$A$8:$A$47,0)),IF(D407="QC",INDEX('Item setup'!$K$8:$K$47,MATCH(B407,'Item setup'!$A$8:$A$47,0)),INDEX('Item setup'!$L$8:$L$47,MATCH(B407,'Item setup'!$A$8:$A$47,0)))))),""))</x:f>
      </x:c>
      <x:c r="M407" s="15" t="str">
        <x:f>IF(AND(ISNUMBER(F407),ISNUMBER(L407)),F407-L407,"")</x:f>
      </x:c>
      <x:c r="N407" s="15" t="str">
        <x:f>IF(COUNTA(A407:G407)=0,"",IF(OR(A407="",B407="",C407="",D407="",NOT(ISNUMBER(F407))),"Complete entry",IF(OR(NOT(ISNUMBER(A407)),NOT(ISNUMBER(F407)),F407&lt;0),"Invalid date/quantity",IF(COUNTIFS('Item setup'!$A$8:$A$47,B407)&lt;&gt;1,"Check item ID",IF(COUNTIFS('Lot register'!$A$8:$A$107,B407,'Lot register'!$B$8:$B$107,C407)&lt;&gt;1,"Check lot ID",IF(OR(D407="Routine",D407="QC",D407="Repeat"),IF(OR(NOT(ISNUMBER(E407)),E407&lt;0),"Enter work count",IF(NOT(ISNUMBER(J407)),"Enter pack details","Recorded")),IF(NOT(ISNUMBER(J407)),"Enter pack details","Recorded")))))))</x:f>
      </x:c>
      <x:c r="O407" s="15" t="str">
        <x:f>IF(B407="","",IF(COUNTIFS('Item setup'!$A$8:$A$47,B407)&lt;&gt;1,"n.a.",INDEX('Item setup'!$F$8:$F$47,MATCH(B407,'Item setup'!$A$8:$A$47,0))))</x:f>
      </x:c>
    </x:row>
    <x:row r="408" ht="24" customHeight="1">
      <x:c r="A408" s="7"/>
      <x:c r="B408" s="5"/>
      <x:c r="C408" s="5"/>
      <x:c r="D408" s="5"/>
      <x:c r="E408" s="16"/>
      <x:c r="F408" s="16"/>
      <x:c r="G408" s="5"/>
      <x:c r="H408" s="15" t="str">
        <x:f>IF(B408="","",IF(COUNTIFS('Item setup'!$A$8:$A$47,B408)&lt;&gt;1,"n.a.",INDEX('Item setup'!$B$8:$B$47,MATCH(B408,'Item setup'!$A$8:$A$47,0))))</x:f>
      </x:c>
      <x:c r="I408" s="15" t="str">
        <x:f>IF(B408="","",IF(COUNTIFS('Item setup'!$A$8:$A$47,B408)&lt;&gt;1,"n.a.",INDEX('Item setup'!$E$8:$E$47,MATCH(B408,'Item setup'!$A$8:$A$47,0))))</x:f>
      </x:c>
      <x:c r="J408" s="17" t="str">
        <x:f>IF(B408="","",IF(COUNTIFS('Item setup'!$A$8:$A$47,B408)&lt;&gt;1,"n.a.",INDEX('Item setup'!$I$8:$I$47,MATCH(B408,'Item setup'!$A$8:$A$47,0))))</x:f>
      </x:c>
      <x:c r="K408" s="17" t="str">
        <x:f>IF(OR(A408="",B408="",NOT(ISNUMBER(F408))),"",IF(ISNUMBER(J408),F408*J408,"n.a."))</x:f>
      </x:c>
      <x:c r="L408" s="15" t="str">
        <x:f>IF(OR(B408="",NOT(ISNUMBER(E408))),"",IF(OR(D408="Routine",D408="QC",D408="Repeat"),IF(COUNTIFS('Item setup'!$A$8:$A$47,B408)&lt;&gt;1,"n.a.",IF(IF(D408="Routine",COUNTIFS('Item setup'!$A$8:$A$47,B408,'Item setup'!$J$8:$J$47,"&lt;&gt;"),IF(D408="QC",COUNTIFS('Item setup'!$A$8:$A$47,B408,'Item setup'!$K$8:$K$47,"&lt;&gt;"),COUNTIFS('Item setup'!$A$8:$A$47,B408,'Item setup'!$L$8:$L$47,"&lt;&gt;")))=0,"n.a.",E408*IF(D408="Routine",INDEX('Item setup'!$J$8:$J$47,MATCH(B408,'Item setup'!$A$8:$A$47,0)),IF(D408="QC",INDEX('Item setup'!$K$8:$K$47,MATCH(B408,'Item setup'!$A$8:$A$47,0)),INDEX('Item setup'!$L$8:$L$47,MATCH(B408,'Item setup'!$A$8:$A$47,0)))))),""))</x:f>
      </x:c>
      <x:c r="M408" s="15" t="str">
        <x:f>IF(AND(ISNUMBER(F408),ISNUMBER(L408)),F408-L408,"")</x:f>
      </x:c>
      <x:c r="N408" s="15" t="str">
        <x:f>IF(COUNTA(A408:G408)=0,"",IF(OR(A408="",B408="",C408="",D408="",NOT(ISNUMBER(F408))),"Complete entry",IF(OR(NOT(ISNUMBER(A408)),NOT(ISNUMBER(F408)),F408&lt;0),"Invalid date/quantity",IF(COUNTIFS('Item setup'!$A$8:$A$47,B408)&lt;&gt;1,"Check item ID",IF(COUNTIFS('Lot register'!$A$8:$A$107,B408,'Lot register'!$B$8:$B$107,C408)&lt;&gt;1,"Check lot ID",IF(OR(D408="Routine",D408="QC",D408="Repeat"),IF(OR(NOT(ISNUMBER(E408)),E408&lt;0),"Enter work count",IF(NOT(ISNUMBER(J408)),"Enter pack details","Recorded")),IF(NOT(ISNUMBER(J408)),"Enter pack details","Recorded")))))))</x:f>
      </x:c>
      <x:c r="O408" s="15" t="str">
        <x:f>IF(B408="","",IF(COUNTIFS('Item setup'!$A$8:$A$47,B408)&lt;&gt;1,"n.a.",INDEX('Item setup'!$F$8:$F$47,MATCH(B408,'Item setup'!$A$8:$A$47,0))))</x:f>
      </x:c>
    </x:row>
    <x:row r="409" ht="24" customHeight="1">
      <x:c r="A409" s="7"/>
      <x:c r="B409" s="5"/>
      <x:c r="C409" s="5"/>
      <x:c r="D409" s="5"/>
      <x:c r="E409" s="16"/>
      <x:c r="F409" s="16"/>
      <x:c r="G409" s="5"/>
      <x:c r="H409" s="15" t="str">
        <x:f>IF(B409="","",IF(COUNTIFS('Item setup'!$A$8:$A$47,B409)&lt;&gt;1,"n.a.",INDEX('Item setup'!$B$8:$B$47,MATCH(B409,'Item setup'!$A$8:$A$47,0))))</x:f>
      </x:c>
      <x:c r="I409" s="15" t="str">
        <x:f>IF(B409="","",IF(COUNTIFS('Item setup'!$A$8:$A$47,B409)&lt;&gt;1,"n.a.",INDEX('Item setup'!$E$8:$E$47,MATCH(B409,'Item setup'!$A$8:$A$47,0))))</x:f>
      </x:c>
      <x:c r="J409" s="17" t="str">
        <x:f>IF(B409="","",IF(COUNTIFS('Item setup'!$A$8:$A$47,B409)&lt;&gt;1,"n.a.",INDEX('Item setup'!$I$8:$I$47,MATCH(B409,'Item setup'!$A$8:$A$47,0))))</x:f>
      </x:c>
      <x:c r="K409" s="17" t="str">
        <x:f>IF(OR(A409="",B409="",NOT(ISNUMBER(F409))),"",IF(ISNUMBER(J409),F409*J409,"n.a."))</x:f>
      </x:c>
      <x:c r="L409" s="15" t="str">
        <x:f>IF(OR(B409="",NOT(ISNUMBER(E409))),"",IF(OR(D409="Routine",D409="QC",D409="Repeat"),IF(COUNTIFS('Item setup'!$A$8:$A$47,B409)&lt;&gt;1,"n.a.",IF(IF(D409="Routine",COUNTIFS('Item setup'!$A$8:$A$47,B409,'Item setup'!$J$8:$J$47,"&lt;&gt;"),IF(D409="QC",COUNTIFS('Item setup'!$A$8:$A$47,B409,'Item setup'!$K$8:$K$47,"&lt;&gt;"),COUNTIFS('Item setup'!$A$8:$A$47,B409,'Item setup'!$L$8:$L$47,"&lt;&gt;")))=0,"n.a.",E409*IF(D409="Routine",INDEX('Item setup'!$J$8:$J$47,MATCH(B409,'Item setup'!$A$8:$A$47,0)),IF(D409="QC",INDEX('Item setup'!$K$8:$K$47,MATCH(B409,'Item setup'!$A$8:$A$47,0)),INDEX('Item setup'!$L$8:$L$47,MATCH(B409,'Item setup'!$A$8:$A$47,0)))))),""))</x:f>
      </x:c>
      <x:c r="M409" s="15" t="str">
        <x:f>IF(AND(ISNUMBER(F409),ISNUMBER(L409)),F409-L409,"")</x:f>
      </x:c>
      <x:c r="N409" s="15" t="str">
        <x:f>IF(COUNTA(A409:G409)=0,"",IF(OR(A409="",B409="",C409="",D409="",NOT(ISNUMBER(F409))),"Complete entry",IF(OR(NOT(ISNUMBER(A409)),NOT(ISNUMBER(F409)),F409&lt;0),"Invalid date/quantity",IF(COUNTIFS('Item setup'!$A$8:$A$47,B409)&lt;&gt;1,"Check item ID",IF(COUNTIFS('Lot register'!$A$8:$A$107,B409,'Lot register'!$B$8:$B$107,C409)&lt;&gt;1,"Check lot ID",IF(OR(D409="Routine",D409="QC",D409="Repeat"),IF(OR(NOT(ISNUMBER(E409)),E409&lt;0),"Enter work count",IF(NOT(ISNUMBER(J409)),"Enter pack details","Recorded")),IF(NOT(ISNUMBER(J409)),"Enter pack details","Recorded")))))))</x:f>
      </x:c>
      <x:c r="O409" s="15" t="str">
        <x:f>IF(B409="","",IF(COUNTIFS('Item setup'!$A$8:$A$47,B409)&lt;&gt;1,"n.a.",INDEX('Item setup'!$F$8:$F$47,MATCH(B409,'Item setup'!$A$8:$A$47,0))))</x:f>
      </x:c>
    </x:row>
    <x:row r="410" ht="24" customHeight="1">
      <x:c r="A410" s="7"/>
      <x:c r="B410" s="5"/>
      <x:c r="C410" s="5"/>
      <x:c r="D410" s="5"/>
      <x:c r="E410" s="16"/>
      <x:c r="F410" s="16"/>
      <x:c r="G410" s="5"/>
      <x:c r="H410" s="15" t="str">
        <x:f>IF(B410="","",IF(COUNTIFS('Item setup'!$A$8:$A$47,B410)&lt;&gt;1,"n.a.",INDEX('Item setup'!$B$8:$B$47,MATCH(B410,'Item setup'!$A$8:$A$47,0))))</x:f>
      </x:c>
      <x:c r="I410" s="15" t="str">
        <x:f>IF(B410="","",IF(COUNTIFS('Item setup'!$A$8:$A$47,B410)&lt;&gt;1,"n.a.",INDEX('Item setup'!$E$8:$E$47,MATCH(B410,'Item setup'!$A$8:$A$47,0))))</x:f>
      </x:c>
      <x:c r="J410" s="17" t="str">
        <x:f>IF(B410="","",IF(COUNTIFS('Item setup'!$A$8:$A$47,B410)&lt;&gt;1,"n.a.",INDEX('Item setup'!$I$8:$I$47,MATCH(B410,'Item setup'!$A$8:$A$47,0))))</x:f>
      </x:c>
      <x:c r="K410" s="17" t="str">
        <x:f>IF(OR(A410="",B410="",NOT(ISNUMBER(F410))),"",IF(ISNUMBER(J410),F410*J410,"n.a."))</x:f>
      </x:c>
      <x:c r="L410" s="15" t="str">
        <x:f>IF(OR(B410="",NOT(ISNUMBER(E410))),"",IF(OR(D410="Routine",D410="QC",D410="Repeat"),IF(COUNTIFS('Item setup'!$A$8:$A$47,B410)&lt;&gt;1,"n.a.",IF(IF(D410="Routine",COUNTIFS('Item setup'!$A$8:$A$47,B410,'Item setup'!$J$8:$J$47,"&lt;&gt;"),IF(D410="QC",COUNTIFS('Item setup'!$A$8:$A$47,B410,'Item setup'!$K$8:$K$47,"&lt;&gt;"),COUNTIFS('Item setup'!$A$8:$A$47,B410,'Item setup'!$L$8:$L$47,"&lt;&gt;")))=0,"n.a.",E410*IF(D410="Routine",INDEX('Item setup'!$J$8:$J$47,MATCH(B410,'Item setup'!$A$8:$A$47,0)),IF(D410="QC",INDEX('Item setup'!$K$8:$K$47,MATCH(B410,'Item setup'!$A$8:$A$47,0)),INDEX('Item setup'!$L$8:$L$47,MATCH(B410,'Item setup'!$A$8:$A$47,0)))))),""))</x:f>
      </x:c>
      <x:c r="M410" s="15" t="str">
        <x:f>IF(AND(ISNUMBER(F410),ISNUMBER(L410)),F410-L410,"")</x:f>
      </x:c>
      <x:c r="N410" s="15" t="str">
        <x:f>IF(COUNTA(A410:G410)=0,"",IF(OR(A410="",B410="",C410="",D410="",NOT(ISNUMBER(F410))),"Complete entry",IF(OR(NOT(ISNUMBER(A410)),NOT(ISNUMBER(F410)),F410&lt;0),"Invalid date/quantity",IF(COUNTIFS('Item setup'!$A$8:$A$47,B410)&lt;&gt;1,"Check item ID",IF(COUNTIFS('Lot register'!$A$8:$A$107,B410,'Lot register'!$B$8:$B$107,C410)&lt;&gt;1,"Check lot ID",IF(OR(D410="Routine",D410="QC",D410="Repeat"),IF(OR(NOT(ISNUMBER(E410)),E410&lt;0),"Enter work count",IF(NOT(ISNUMBER(J410)),"Enter pack details","Recorded")),IF(NOT(ISNUMBER(J410)),"Enter pack details","Recorded")))))))</x:f>
      </x:c>
      <x:c r="O410" s="15" t="str">
        <x:f>IF(B410="","",IF(COUNTIFS('Item setup'!$A$8:$A$47,B410)&lt;&gt;1,"n.a.",INDEX('Item setup'!$F$8:$F$47,MATCH(B410,'Item setup'!$A$8:$A$47,0))))</x:f>
      </x:c>
    </x:row>
    <x:row r="411" ht="24" customHeight="1">
      <x:c r="A411" s="7"/>
      <x:c r="B411" s="5"/>
      <x:c r="C411" s="5"/>
      <x:c r="D411" s="5"/>
      <x:c r="E411" s="16"/>
      <x:c r="F411" s="16"/>
      <x:c r="G411" s="5"/>
      <x:c r="H411" s="15" t="str">
        <x:f>IF(B411="","",IF(COUNTIFS('Item setup'!$A$8:$A$47,B411)&lt;&gt;1,"n.a.",INDEX('Item setup'!$B$8:$B$47,MATCH(B411,'Item setup'!$A$8:$A$47,0))))</x:f>
      </x:c>
      <x:c r="I411" s="15" t="str">
        <x:f>IF(B411="","",IF(COUNTIFS('Item setup'!$A$8:$A$47,B411)&lt;&gt;1,"n.a.",INDEX('Item setup'!$E$8:$E$47,MATCH(B411,'Item setup'!$A$8:$A$47,0))))</x:f>
      </x:c>
      <x:c r="J411" s="17" t="str">
        <x:f>IF(B411="","",IF(COUNTIFS('Item setup'!$A$8:$A$47,B411)&lt;&gt;1,"n.a.",INDEX('Item setup'!$I$8:$I$47,MATCH(B411,'Item setup'!$A$8:$A$47,0))))</x:f>
      </x:c>
      <x:c r="K411" s="17" t="str">
        <x:f>IF(OR(A411="",B411="",NOT(ISNUMBER(F411))),"",IF(ISNUMBER(J411),F411*J411,"n.a."))</x:f>
      </x:c>
      <x:c r="L411" s="15" t="str">
        <x:f>IF(OR(B411="",NOT(ISNUMBER(E411))),"",IF(OR(D411="Routine",D411="QC",D411="Repeat"),IF(COUNTIFS('Item setup'!$A$8:$A$47,B411)&lt;&gt;1,"n.a.",IF(IF(D411="Routine",COUNTIFS('Item setup'!$A$8:$A$47,B411,'Item setup'!$J$8:$J$47,"&lt;&gt;"),IF(D411="QC",COUNTIFS('Item setup'!$A$8:$A$47,B411,'Item setup'!$K$8:$K$47,"&lt;&gt;"),COUNTIFS('Item setup'!$A$8:$A$47,B411,'Item setup'!$L$8:$L$47,"&lt;&gt;")))=0,"n.a.",E411*IF(D411="Routine",INDEX('Item setup'!$J$8:$J$47,MATCH(B411,'Item setup'!$A$8:$A$47,0)),IF(D411="QC",INDEX('Item setup'!$K$8:$K$47,MATCH(B411,'Item setup'!$A$8:$A$47,0)),INDEX('Item setup'!$L$8:$L$47,MATCH(B411,'Item setup'!$A$8:$A$47,0)))))),""))</x:f>
      </x:c>
      <x:c r="M411" s="15" t="str">
        <x:f>IF(AND(ISNUMBER(F411),ISNUMBER(L411)),F411-L411,"")</x:f>
      </x:c>
      <x:c r="N411" s="15" t="str">
        <x:f>IF(COUNTA(A411:G411)=0,"",IF(OR(A411="",B411="",C411="",D411="",NOT(ISNUMBER(F411))),"Complete entry",IF(OR(NOT(ISNUMBER(A411)),NOT(ISNUMBER(F411)),F411&lt;0),"Invalid date/quantity",IF(COUNTIFS('Item setup'!$A$8:$A$47,B411)&lt;&gt;1,"Check item ID",IF(COUNTIFS('Lot register'!$A$8:$A$107,B411,'Lot register'!$B$8:$B$107,C411)&lt;&gt;1,"Check lot ID",IF(OR(D411="Routine",D411="QC",D411="Repeat"),IF(OR(NOT(ISNUMBER(E411)),E411&lt;0),"Enter work count",IF(NOT(ISNUMBER(J411)),"Enter pack details","Recorded")),IF(NOT(ISNUMBER(J411)),"Enter pack details","Recorded")))))))</x:f>
      </x:c>
      <x:c r="O411" s="15" t="str">
        <x:f>IF(B411="","",IF(COUNTIFS('Item setup'!$A$8:$A$47,B411)&lt;&gt;1,"n.a.",INDEX('Item setup'!$F$8:$F$47,MATCH(B411,'Item setup'!$A$8:$A$47,0))))</x:f>
      </x:c>
    </x:row>
    <x:row r="412" ht="24" customHeight="1">
      <x:c r="A412" s="7"/>
      <x:c r="B412" s="5"/>
      <x:c r="C412" s="5"/>
      <x:c r="D412" s="5"/>
      <x:c r="E412" s="16"/>
      <x:c r="F412" s="16"/>
      <x:c r="G412" s="5"/>
      <x:c r="H412" s="15" t="str">
        <x:f>IF(B412="","",IF(COUNTIFS('Item setup'!$A$8:$A$47,B412)&lt;&gt;1,"n.a.",INDEX('Item setup'!$B$8:$B$47,MATCH(B412,'Item setup'!$A$8:$A$47,0))))</x:f>
      </x:c>
      <x:c r="I412" s="15" t="str">
        <x:f>IF(B412="","",IF(COUNTIFS('Item setup'!$A$8:$A$47,B412)&lt;&gt;1,"n.a.",INDEX('Item setup'!$E$8:$E$47,MATCH(B412,'Item setup'!$A$8:$A$47,0))))</x:f>
      </x:c>
      <x:c r="J412" s="17" t="str">
        <x:f>IF(B412="","",IF(COUNTIFS('Item setup'!$A$8:$A$47,B412)&lt;&gt;1,"n.a.",INDEX('Item setup'!$I$8:$I$47,MATCH(B412,'Item setup'!$A$8:$A$47,0))))</x:f>
      </x:c>
      <x:c r="K412" s="17" t="str">
        <x:f>IF(OR(A412="",B412="",NOT(ISNUMBER(F412))),"",IF(ISNUMBER(J412),F412*J412,"n.a."))</x:f>
      </x:c>
      <x:c r="L412" s="15" t="str">
        <x:f>IF(OR(B412="",NOT(ISNUMBER(E412))),"",IF(OR(D412="Routine",D412="QC",D412="Repeat"),IF(COUNTIFS('Item setup'!$A$8:$A$47,B412)&lt;&gt;1,"n.a.",IF(IF(D412="Routine",COUNTIFS('Item setup'!$A$8:$A$47,B412,'Item setup'!$J$8:$J$47,"&lt;&gt;"),IF(D412="QC",COUNTIFS('Item setup'!$A$8:$A$47,B412,'Item setup'!$K$8:$K$47,"&lt;&gt;"),COUNTIFS('Item setup'!$A$8:$A$47,B412,'Item setup'!$L$8:$L$47,"&lt;&gt;")))=0,"n.a.",E412*IF(D412="Routine",INDEX('Item setup'!$J$8:$J$47,MATCH(B412,'Item setup'!$A$8:$A$47,0)),IF(D412="QC",INDEX('Item setup'!$K$8:$K$47,MATCH(B412,'Item setup'!$A$8:$A$47,0)),INDEX('Item setup'!$L$8:$L$47,MATCH(B412,'Item setup'!$A$8:$A$47,0)))))),""))</x:f>
      </x:c>
      <x:c r="M412" s="15" t="str">
        <x:f>IF(AND(ISNUMBER(F412),ISNUMBER(L412)),F412-L412,"")</x:f>
      </x:c>
      <x:c r="N412" s="15" t="str">
        <x:f>IF(COUNTA(A412:G412)=0,"",IF(OR(A412="",B412="",C412="",D412="",NOT(ISNUMBER(F412))),"Complete entry",IF(OR(NOT(ISNUMBER(A412)),NOT(ISNUMBER(F412)),F412&lt;0),"Invalid date/quantity",IF(COUNTIFS('Item setup'!$A$8:$A$47,B412)&lt;&gt;1,"Check item ID",IF(COUNTIFS('Lot register'!$A$8:$A$107,B412,'Lot register'!$B$8:$B$107,C412)&lt;&gt;1,"Check lot ID",IF(OR(D412="Routine",D412="QC",D412="Repeat"),IF(OR(NOT(ISNUMBER(E412)),E412&lt;0),"Enter work count",IF(NOT(ISNUMBER(J412)),"Enter pack details","Recorded")),IF(NOT(ISNUMBER(J412)),"Enter pack details","Recorded")))))))</x:f>
      </x:c>
      <x:c r="O412" s="15" t="str">
        <x:f>IF(B412="","",IF(COUNTIFS('Item setup'!$A$8:$A$47,B412)&lt;&gt;1,"n.a.",INDEX('Item setup'!$F$8:$F$47,MATCH(B412,'Item setup'!$A$8:$A$47,0))))</x:f>
      </x:c>
    </x:row>
    <x:row r="413" ht="24" customHeight="1">
      <x:c r="A413" s="7"/>
      <x:c r="B413" s="5"/>
      <x:c r="C413" s="5"/>
      <x:c r="D413" s="5"/>
      <x:c r="E413" s="16"/>
      <x:c r="F413" s="16"/>
      <x:c r="G413" s="5"/>
      <x:c r="H413" s="15" t="str">
        <x:f>IF(B413="","",IF(COUNTIFS('Item setup'!$A$8:$A$47,B413)&lt;&gt;1,"n.a.",INDEX('Item setup'!$B$8:$B$47,MATCH(B413,'Item setup'!$A$8:$A$47,0))))</x:f>
      </x:c>
      <x:c r="I413" s="15" t="str">
        <x:f>IF(B413="","",IF(COUNTIFS('Item setup'!$A$8:$A$47,B413)&lt;&gt;1,"n.a.",INDEX('Item setup'!$E$8:$E$47,MATCH(B413,'Item setup'!$A$8:$A$47,0))))</x:f>
      </x:c>
      <x:c r="J413" s="17" t="str">
        <x:f>IF(B413="","",IF(COUNTIFS('Item setup'!$A$8:$A$47,B413)&lt;&gt;1,"n.a.",INDEX('Item setup'!$I$8:$I$47,MATCH(B413,'Item setup'!$A$8:$A$47,0))))</x:f>
      </x:c>
      <x:c r="K413" s="17" t="str">
        <x:f>IF(OR(A413="",B413="",NOT(ISNUMBER(F413))),"",IF(ISNUMBER(J413),F413*J413,"n.a."))</x:f>
      </x:c>
      <x:c r="L413" s="15" t="str">
        <x:f>IF(OR(B413="",NOT(ISNUMBER(E413))),"",IF(OR(D413="Routine",D413="QC",D413="Repeat"),IF(COUNTIFS('Item setup'!$A$8:$A$47,B413)&lt;&gt;1,"n.a.",IF(IF(D413="Routine",COUNTIFS('Item setup'!$A$8:$A$47,B413,'Item setup'!$J$8:$J$47,"&lt;&gt;"),IF(D413="QC",COUNTIFS('Item setup'!$A$8:$A$47,B413,'Item setup'!$K$8:$K$47,"&lt;&gt;"),COUNTIFS('Item setup'!$A$8:$A$47,B413,'Item setup'!$L$8:$L$47,"&lt;&gt;")))=0,"n.a.",E413*IF(D413="Routine",INDEX('Item setup'!$J$8:$J$47,MATCH(B413,'Item setup'!$A$8:$A$47,0)),IF(D413="QC",INDEX('Item setup'!$K$8:$K$47,MATCH(B413,'Item setup'!$A$8:$A$47,0)),INDEX('Item setup'!$L$8:$L$47,MATCH(B413,'Item setup'!$A$8:$A$47,0)))))),""))</x:f>
      </x:c>
      <x:c r="M413" s="15" t="str">
        <x:f>IF(AND(ISNUMBER(F413),ISNUMBER(L413)),F413-L413,"")</x:f>
      </x:c>
      <x:c r="N413" s="15" t="str">
        <x:f>IF(COUNTA(A413:G413)=0,"",IF(OR(A413="",B413="",C413="",D413="",NOT(ISNUMBER(F413))),"Complete entry",IF(OR(NOT(ISNUMBER(A413)),NOT(ISNUMBER(F413)),F413&lt;0),"Invalid date/quantity",IF(COUNTIFS('Item setup'!$A$8:$A$47,B413)&lt;&gt;1,"Check item ID",IF(COUNTIFS('Lot register'!$A$8:$A$107,B413,'Lot register'!$B$8:$B$107,C413)&lt;&gt;1,"Check lot ID",IF(OR(D413="Routine",D413="QC",D413="Repeat"),IF(OR(NOT(ISNUMBER(E413)),E413&lt;0),"Enter work count",IF(NOT(ISNUMBER(J413)),"Enter pack details","Recorded")),IF(NOT(ISNUMBER(J413)),"Enter pack details","Recorded")))))))</x:f>
      </x:c>
      <x:c r="O413" s="15" t="str">
        <x:f>IF(B413="","",IF(COUNTIFS('Item setup'!$A$8:$A$47,B413)&lt;&gt;1,"n.a.",INDEX('Item setup'!$F$8:$F$47,MATCH(B413,'Item setup'!$A$8:$A$47,0))))</x:f>
      </x:c>
    </x:row>
    <x:row r="414" ht="24" customHeight="1">
      <x:c r="A414" s="7"/>
      <x:c r="B414" s="5"/>
      <x:c r="C414" s="5"/>
      <x:c r="D414" s="5"/>
      <x:c r="E414" s="16"/>
      <x:c r="F414" s="16"/>
      <x:c r="G414" s="5"/>
      <x:c r="H414" s="15" t="str">
        <x:f>IF(B414="","",IF(COUNTIFS('Item setup'!$A$8:$A$47,B414)&lt;&gt;1,"n.a.",INDEX('Item setup'!$B$8:$B$47,MATCH(B414,'Item setup'!$A$8:$A$47,0))))</x:f>
      </x:c>
      <x:c r="I414" s="15" t="str">
        <x:f>IF(B414="","",IF(COUNTIFS('Item setup'!$A$8:$A$47,B414)&lt;&gt;1,"n.a.",INDEX('Item setup'!$E$8:$E$47,MATCH(B414,'Item setup'!$A$8:$A$47,0))))</x:f>
      </x:c>
      <x:c r="J414" s="17" t="str">
        <x:f>IF(B414="","",IF(COUNTIFS('Item setup'!$A$8:$A$47,B414)&lt;&gt;1,"n.a.",INDEX('Item setup'!$I$8:$I$47,MATCH(B414,'Item setup'!$A$8:$A$47,0))))</x:f>
      </x:c>
      <x:c r="K414" s="17" t="str">
        <x:f>IF(OR(A414="",B414="",NOT(ISNUMBER(F414))),"",IF(ISNUMBER(J414),F414*J414,"n.a."))</x:f>
      </x:c>
      <x:c r="L414" s="15" t="str">
        <x:f>IF(OR(B414="",NOT(ISNUMBER(E414))),"",IF(OR(D414="Routine",D414="QC",D414="Repeat"),IF(COUNTIFS('Item setup'!$A$8:$A$47,B414)&lt;&gt;1,"n.a.",IF(IF(D414="Routine",COUNTIFS('Item setup'!$A$8:$A$47,B414,'Item setup'!$J$8:$J$47,"&lt;&gt;"),IF(D414="QC",COUNTIFS('Item setup'!$A$8:$A$47,B414,'Item setup'!$K$8:$K$47,"&lt;&gt;"),COUNTIFS('Item setup'!$A$8:$A$47,B414,'Item setup'!$L$8:$L$47,"&lt;&gt;")))=0,"n.a.",E414*IF(D414="Routine",INDEX('Item setup'!$J$8:$J$47,MATCH(B414,'Item setup'!$A$8:$A$47,0)),IF(D414="QC",INDEX('Item setup'!$K$8:$K$47,MATCH(B414,'Item setup'!$A$8:$A$47,0)),INDEX('Item setup'!$L$8:$L$47,MATCH(B414,'Item setup'!$A$8:$A$47,0)))))),""))</x:f>
      </x:c>
      <x:c r="M414" s="15" t="str">
        <x:f>IF(AND(ISNUMBER(F414),ISNUMBER(L414)),F414-L414,"")</x:f>
      </x:c>
      <x:c r="N414" s="15" t="str">
        <x:f>IF(COUNTA(A414:G414)=0,"",IF(OR(A414="",B414="",C414="",D414="",NOT(ISNUMBER(F414))),"Complete entry",IF(OR(NOT(ISNUMBER(A414)),NOT(ISNUMBER(F414)),F414&lt;0),"Invalid date/quantity",IF(COUNTIFS('Item setup'!$A$8:$A$47,B414)&lt;&gt;1,"Check item ID",IF(COUNTIFS('Lot register'!$A$8:$A$107,B414,'Lot register'!$B$8:$B$107,C414)&lt;&gt;1,"Check lot ID",IF(OR(D414="Routine",D414="QC",D414="Repeat"),IF(OR(NOT(ISNUMBER(E414)),E414&lt;0),"Enter work count",IF(NOT(ISNUMBER(J414)),"Enter pack details","Recorded")),IF(NOT(ISNUMBER(J414)),"Enter pack details","Recorded")))))))</x:f>
      </x:c>
      <x:c r="O414" s="15" t="str">
        <x:f>IF(B414="","",IF(COUNTIFS('Item setup'!$A$8:$A$47,B414)&lt;&gt;1,"n.a.",INDEX('Item setup'!$F$8:$F$47,MATCH(B414,'Item setup'!$A$8:$A$47,0))))</x:f>
      </x:c>
    </x:row>
    <x:row r="415" ht="24" customHeight="1">
      <x:c r="A415" s="7"/>
      <x:c r="B415" s="5"/>
      <x:c r="C415" s="5"/>
      <x:c r="D415" s="5"/>
      <x:c r="E415" s="16"/>
      <x:c r="F415" s="16"/>
      <x:c r="G415" s="5"/>
      <x:c r="H415" s="15" t="str">
        <x:f>IF(B415="","",IF(COUNTIFS('Item setup'!$A$8:$A$47,B415)&lt;&gt;1,"n.a.",INDEX('Item setup'!$B$8:$B$47,MATCH(B415,'Item setup'!$A$8:$A$47,0))))</x:f>
      </x:c>
      <x:c r="I415" s="15" t="str">
        <x:f>IF(B415="","",IF(COUNTIFS('Item setup'!$A$8:$A$47,B415)&lt;&gt;1,"n.a.",INDEX('Item setup'!$E$8:$E$47,MATCH(B415,'Item setup'!$A$8:$A$47,0))))</x:f>
      </x:c>
      <x:c r="J415" s="17" t="str">
        <x:f>IF(B415="","",IF(COUNTIFS('Item setup'!$A$8:$A$47,B415)&lt;&gt;1,"n.a.",INDEX('Item setup'!$I$8:$I$47,MATCH(B415,'Item setup'!$A$8:$A$47,0))))</x:f>
      </x:c>
      <x:c r="K415" s="17" t="str">
        <x:f>IF(OR(A415="",B415="",NOT(ISNUMBER(F415))),"",IF(ISNUMBER(J415),F415*J415,"n.a."))</x:f>
      </x:c>
      <x:c r="L415" s="15" t="str">
        <x:f>IF(OR(B415="",NOT(ISNUMBER(E415))),"",IF(OR(D415="Routine",D415="QC",D415="Repeat"),IF(COUNTIFS('Item setup'!$A$8:$A$47,B415)&lt;&gt;1,"n.a.",IF(IF(D415="Routine",COUNTIFS('Item setup'!$A$8:$A$47,B415,'Item setup'!$J$8:$J$47,"&lt;&gt;"),IF(D415="QC",COUNTIFS('Item setup'!$A$8:$A$47,B415,'Item setup'!$K$8:$K$47,"&lt;&gt;"),COUNTIFS('Item setup'!$A$8:$A$47,B415,'Item setup'!$L$8:$L$47,"&lt;&gt;")))=0,"n.a.",E415*IF(D415="Routine",INDEX('Item setup'!$J$8:$J$47,MATCH(B415,'Item setup'!$A$8:$A$47,0)),IF(D415="QC",INDEX('Item setup'!$K$8:$K$47,MATCH(B415,'Item setup'!$A$8:$A$47,0)),INDEX('Item setup'!$L$8:$L$47,MATCH(B415,'Item setup'!$A$8:$A$47,0)))))),""))</x:f>
      </x:c>
      <x:c r="M415" s="15" t="str">
        <x:f>IF(AND(ISNUMBER(F415),ISNUMBER(L415)),F415-L415,"")</x:f>
      </x:c>
      <x:c r="N415" s="15" t="str">
        <x:f>IF(COUNTA(A415:G415)=0,"",IF(OR(A415="",B415="",C415="",D415="",NOT(ISNUMBER(F415))),"Complete entry",IF(OR(NOT(ISNUMBER(A415)),NOT(ISNUMBER(F415)),F415&lt;0),"Invalid date/quantity",IF(COUNTIFS('Item setup'!$A$8:$A$47,B415)&lt;&gt;1,"Check item ID",IF(COUNTIFS('Lot register'!$A$8:$A$107,B415,'Lot register'!$B$8:$B$107,C415)&lt;&gt;1,"Check lot ID",IF(OR(D415="Routine",D415="QC",D415="Repeat"),IF(OR(NOT(ISNUMBER(E415)),E415&lt;0),"Enter work count",IF(NOT(ISNUMBER(J415)),"Enter pack details","Recorded")),IF(NOT(ISNUMBER(J415)),"Enter pack details","Recorded")))))))</x:f>
      </x:c>
      <x:c r="O415" s="15" t="str">
        <x:f>IF(B415="","",IF(COUNTIFS('Item setup'!$A$8:$A$47,B415)&lt;&gt;1,"n.a.",INDEX('Item setup'!$F$8:$F$47,MATCH(B415,'Item setup'!$A$8:$A$47,0))))</x:f>
      </x:c>
    </x:row>
    <x:row r="416" ht="24" customHeight="1">
      <x:c r="A416" s="7"/>
      <x:c r="B416" s="5"/>
      <x:c r="C416" s="5"/>
      <x:c r="D416" s="5"/>
      <x:c r="E416" s="16"/>
      <x:c r="F416" s="16"/>
      <x:c r="G416" s="5"/>
      <x:c r="H416" s="15" t="str">
        <x:f>IF(B416="","",IF(COUNTIFS('Item setup'!$A$8:$A$47,B416)&lt;&gt;1,"n.a.",INDEX('Item setup'!$B$8:$B$47,MATCH(B416,'Item setup'!$A$8:$A$47,0))))</x:f>
      </x:c>
      <x:c r="I416" s="15" t="str">
        <x:f>IF(B416="","",IF(COUNTIFS('Item setup'!$A$8:$A$47,B416)&lt;&gt;1,"n.a.",INDEX('Item setup'!$E$8:$E$47,MATCH(B416,'Item setup'!$A$8:$A$47,0))))</x:f>
      </x:c>
      <x:c r="J416" s="17" t="str">
        <x:f>IF(B416="","",IF(COUNTIFS('Item setup'!$A$8:$A$47,B416)&lt;&gt;1,"n.a.",INDEX('Item setup'!$I$8:$I$47,MATCH(B416,'Item setup'!$A$8:$A$47,0))))</x:f>
      </x:c>
      <x:c r="K416" s="17" t="str">
        <x:f>IF(OR(A416="",B416="",NOT(ISNUMBER(F416))),"",IF(ISNUMBER(J416),F416*J416,"n.a."))</x:f>
      </x:c>
      <x:c r="L416" s="15" t="str">
        <x:f>IF(OR(B416="",NOT(ISNUMBER(E416))),"",IF(OR(D416="Routine",D416="QC",D416="Repeat"),IF(COUNTIFS('Item setup'!$A$8:$A$47,B416)&lt;&gt;1,"n.a.",IF(IF(D416="Routine",COUNTIFS('Item setup'!$A$8:$A$47,B416,'Item setup'!$J$8:$J$47,"&lt;&gt;"),IF(D416="QC",COUNTIFS('Item setup'!$A$8:$A$47,B416,'Item setup'!$K$8:$K$47,"&lt;&gt;"),COUNTIFS('Item setup'!$A$8:$A$47,B416,'Item setup'!$L$8:$L$47,"&lt;&gt;")))=0,"n.a.",E416*IF(D416="Routine",INDEX('Item setup'!$J$8:$J$47,MATCH(B416,'Item setup'!$A$8:$A$47,0)),IF(D416="QC",INDEX('Item setup'!$K$8:$K$47,MATCH(B416,'Item setup'!$A$8:$A$47,0)),INDEX('Item setup'!$L$8:$L$47,MATCH(B416,'Item setup'!$A$8:$A$47,0)))))),""))</x:f>
      </x:c>
      <x:c r="M416" s="15" t="str">
        <x:f>IF(AND(ISNUMBER(F416),ISNUMBER(L416)),F416-L416,"")</x:f>
      </x:c>
      <x:c r="N416" s="15" t="str">
        <x:f>IF(COUNTA(A416:G416)=0,"",IF(OR(A416="",B416="",C416="",D416="",NOT(ISNUMBER(F416))),"Complete entry",IF(OR(NOT(ISNUMBER(A416)),NOT(ISNUMBER(F416)),F416&lt;0),"Invalid date/quantity",IF(COUNTIFS('Item setup'!$A$8:$A$47,B416)&lt;&gt;1,"Check item ID",IF(COUNTIFS('Lot register'!$A$8:$A$107,B416,'Lot register'!$B$8:$B$107,C416)&lt;&gt;1,"Check lot ID",IF(OR(D416="Routine",D416="QC",D416="Repeat"),IF(OR(NOT(ISNUMBER(E416)),E416&lt;0),"Enter work count",IF(NOT(ISNUMBER(J416)),"Enter pack details","Recorded")),IF(NOT(ISNUMBER(J416)),"Enter pack details","Recorded")))))))</x:f>
      </x:c>
      <x:c r="O416" s="15" t="str">
        <x:f>IF(B416="","",IF(COUNTIFS('Item setup'!$A$8:$A$47,B416)&lt;&gt;1,"n.a.",INDEX('Item setup'!$F$8:$F$47,MATCH(B416,'Item setup'!$A$8:$A$47,0))))</x:f>
      </x:c>
    </x:row>
    <x:row r="417" ht="24" customHeight="1">
      <x:c r="A417" s="7"/>
      <x:c r="B417" s="5"/>
      <x:c r="C417" s="5"/>
      <x:c r="D417" s="5"/>
      <x:c r="E417" s="16"/>
      <x:c r="F417" s="16"/>
      <x:c r="G417" s="5"/>
      <x:c r="H417" s="15" t="str">
        <x:f>IF(B417="","",IF(COUNTIFS('Item setup'!$A$8:$A$47,B417)&lt;&gt;1,"n.a.",INDEX('Item setup'!$B$8:$B$47,MATCH(B417,'Item setup'!$A$8:$A$47,0))))</x:f>
      </x:c>
      <x:c r="I417" s="15" t="str">
        <x:f>IF(B417="","",IF(COUNTIFS('Item setup'!$A$8:$A$47,B417)&lt;&gt;1,"n.a.",INDEX('Item setup'!$E$8:$E$47,MATCH(B417,'Item setup'!$A$8:$A$47,0))))</x:f>
      </x:c>
      <x:c r="J417" s="17" t="str">
        <x:f>IF(B417="","",IF(COUNTIFS('Item setup'!$A$8:$A$47,B417)&lt;&gt;1,"n.a.",INDEX('Item setup'!$I$8:$I$47,MATCH(B417,'Item setup'!$A$8:$A$47,0))))</x:f>
      </x:c>
      <x:c r="K417" s="17" t="str">
        <x:f>IF(OR(A417="",B417="",NOT(ISNUMBER(F417))),"",IF(ISNUMBER(J417),F417*J417,"n.a."))</x:f>
      </x:c>
      <x:c r="L417" s="15" t="str">
        <x:f>IF(OR(B417="",NOT(ISNUMBER(E417))),"",IF(OR(D417="Routine",D417="QC",D417="Repeat"),IF(COUNTIFS('Item setup'!$A$8:$A$47,B417)&lt;&gt;1,"n.a.",IF(IF(D417="Routine",COUNTIFS('Item setup'!$A$8:$A$47,B417,'Item setup'!$J$8:$J$47,"&lt;&gt;"),IF(D417="QC",COUNTIFS('Item setup'!$A$8:$A$47,B417,'Item setup'!$K$8:$K$47,"&lt;&gt;"),COUNTIFS('Item setup'!$A$8:$A$47,B417,'Item setup'!$L$8:$L$47,"&lt;&gt;")))=0,"n.a.",E417*IF(D417="Routine",INDEX('Item setup'!$J$8:$J$47,MATCH(B417,'Item setup'!$A$8:$A$47,0)),IF(D417="QC",INDEX('Item setup'!$K$8:$K$47,MATCH(B417,'Item setup'!$A$8:$A$47,0)),INDEX('Item setup'!$L$8:$L$47,MATCH(B417,'Item setup'!$A$8:$A$47,0)))))),""))</x:f>
      </x:c>
      <x:c r="M417" s="15" t="str">
        <x:f>IF(AND(ISNUMBER(F417),ISNUMBER(L417)),F417-L417,"")</x:f>
      </x:c>
      <x:c r="N417" s="15" t="str">
        <x:f>IF(COUNTA(A417:G417)=0,"",IF(OR(A417="",B417="",C417="",D417="",NOT(ISNUMBER(F417))),"Complete entry",IF(OR(NOT(ISNUMBER(A417)),NOT(ISNUMBER(F417)),F417&lt;0),"Invalid date/quantity",IF(COUNTIFS('Item setup'!$A$8:$A$47,B417)&lt;&gt;1,"Check item ID",IF(COUNTIFS('Lot register'!$A$8:$A$107,B417,'Lot register'!$B$8:$B$107,C417)&lt;&gt;1,"Check lot ID",IF(OR(D417="Routine",D417="QC",D417="Repeat"),IF(OR(NOT(ISNUMBER(E417)),E417&lt;0),"Enter work count",IF(NOT(ISNUMBER(J417)),"Enter pack details","Recorded")),IF(NOT(ISNUMBER(J417)),"Enter pack details","Recorded")))))))</x:f>
      </x:c>
      <x:c r="O417" s="15" t="str">
        <x:f>IF(B417="","",IF(COUNTIFS('Item setup'!$A$8:$A$47,B417)&lt;&gt;1,"n.a.",INDEX('Item setup'!$F$8:$F$47,MATCH(B417,'Item setup'!$A$8:$A$47,0))))</x:f>
      </x:c>
    </x:row>
    <x:row r="418" ht="24" customHeight="1">
      <x:c r="A418" s="7"/>
      <x:c r="B418" s="5"/>
      <x:c r="C418" s="5"/>
      <x:c r="D418" s="5"/>
      <x:c r="E418" s="16"/>
      <x:c r="F418" s="16"/>
      <x:c r="G418" s="5"/>
      <x:c r="H418" s="15" t="str">
        <x:f>IF(B418="","",IF(COUNTIFS('Item setup'!$A$8:$A$47,B418)&lt;&gt;1,"n.a.",INDEX('Item setup'!$B$8:$B$47,MATCH(B418,'Item setup'!$A$8:$A$47,0))))</x:f>
      </x:c>
      <x:c r="I418" s="15" t="str">
        <x:f>IF(B418="","",IF(COUNTIFS('Item setup'!$A$8:$A$47,B418)&lt;&gt;1,"n.a.",INDEX('Item setup'!$E$8:$E$47,MATCH(B418,'Item setup'!$A$8:$A$47,0))))</x:f>
      </x:c>
      <x:c r="J418" s="17" t="str">
        <x:f>IF(B418="","",IF(COUNTIFS('Item setup'!$A$8:$A$47,B418)&lt;&gt;1,"n.a.",INDEX('Item setup'!$I$8:$I$47,MATCH(B418,'Item setup'!$A$8:$A$47,0))))</x:f>
      </x:c>
      <x:c r="K418" s="17" t="str">
        <x:f>IF(OR(A418="",B418="",NOT(ISNUMBER(F418))),"",IF(ISNUMBER(J418),F418*J418,"n.a."))</x:f>
      </x:c>
      <x:c r="L418" s="15" t="str">
        <x:f>IF(OR(B418="",NOT(ISNUMBER(E418))),"",IF(OR(D418="Routine",D418="QC",D418="Repeat"),IF(COUNTIFS('Item setup'!$A$8:$A$47,B418)&lt;&gt;1,"n.a.",IF(IF(D418="Routine",COUNTIFS('Item setup'!$A$8:$A$47,B418,'Item setup'!$J$8:$J$47,"&lt;&gt;"),IF(D418="QC",COUNTIFS('Item setup'!$A$8:$A$47,B418,'Item setup'!$K$8:$K$47,"&lt;&gt;"),COUNTIFS('Item setup'!$A$8:$A$47,B418,'Item setup'!$L$8:$L$47,"&lt;&gt;")))=0,"n.a.",E418*IF(D418="Routine",INDEX('Item setup'!$J$8:$J$47,MATCH(B418,'Item setup'!$A$8:$A$47,0)),IF(D418="QC",INDEX('Item setup'!$K$8:$K$47,MATCH(B418,'Item setup'!$A$8:$A$47,0)),INDEX('Item setup'!$L$8:$L$47,MATCH(B418,'Item setup'!$A$8:$A$47,0)))))),""))</x:f>
      </x:c>
      <x:c r="M418" s="15" t="str">
        <x:f>IF(AND(ISNUMBER(F418),ISNUMBER(L418)),F418-L418,"")</x:f>
      </x:c>
      <x:c r="N418" s="15" t="str">
        <x:f>IF(COUNTA(A418:G418)=0,"",IF(OR(A418="",B418="",C418="",D418="",NOT(ISNUMBER(F418))),"Complete entry",IF(OR(NOT(ISNUMBER(A418)),NOT(ISNUMBER(F418)),F418&lt;0),"Invalid date/quantity",IF(COUNTIFS('Item setup'!$A$8:$A$47,B418)&lt;&gt;1,"Check item ID",IF(COUNTIFS('Lot register'!$A$8:$A$107,B418,'Lot register'!$B$8:$B$107,C418)&lt;&gt;1,"Check lot ID",IF(OR(D418="Routine",D418="QC",D418="Repeat"),IF(OR(NOT(ISNUMBER(E418)),E418&lt;0),"Enter work count",IF(NOT(ISNUMBER(J418)),"Enter pack details","Recorded")),IF(NOT(ISNUMBER(J418)),"Enter pack details","Recorded")))))))</x:f>
      </x:c>
      <x:c r="O418" s="15" t="str">
        <x:f>IF(B418="","",IF(COUNTIFS('Item setup'!$A$8:$A$47,B418)&lt;&gt;1,"n.a.",INDEX('Item setup'!$F$8:$F$47,MATCH(B418,'Item setup'!$A$8:$A$47,0))))</x:f>
      </x:c>
    </x:row>
    <x:row r="419" ht="24" customHeight="1">
      <x:c r="A419" s="7"/>
      <x:c r="B419" s="5"/>
      <x:c r="C419" s="5"/>
      <x:c r="D419" s="5"/>
      <x:c r="E419" s="16"/>
      <x:c r="F419" s="16"/>
      <x:c r="G419" s="5"/>
      <x:c r="H419" s="15" t="str">
        <x:f>IF(B419="","",IF(COUNTIFS('Item setup'!$A$8:$A$47,B419)&lt;&gt;1,"n.a.",INDEX('Item setup'!$B$8:$B$47,MATCH(B419,'Item setup'!$A$8:$A$47,0))))</x:f>
      </x:c>
      <x:c r="I419" s="15" t="str">
        <x:f>IF(B419="","",IF(COUNTIFS('Item setup'!$A$8:$A$47,B419)&lt;&gt;1,"n.a.",INDEX('Item setup'!$E$8:$E$47,MATCH(B419,'Item setup'!$A$8:$A$47,0))))</x:f>
      </x:c>
      <x:c r="J419" s="17" t="str">
        <x:f>IF(B419="","",IF(COUNTIFS('Item setup'!$A$8:$A$47,B419)&lt;&gt;1,"n.a.",INDEX('Item setup'!$I$8:$I$47,MATCH(B419,'Item setup'!$A$8:$A$47,0))))</x:f>
      </x:c>
      <x:c r="K419" s="17" t="str">
        <x:f>IF(OR(A419="",B419="",NOT(ISNUMBER(F419))),"",IF(ISNUMBER(J419),F419*J419,"n.a."))</x:f>
      </x:c>
      <x:c r="L419" s="15" t="str">
        <x:f>IF(OR(B419="",NOT(ISNUMBER(E419))),"",IF(OR(D419="Routine",D419="QC",D419="Repeat"),IF(COUNTIFS('Item setup'!$A$8:$A$47,B419)&lt;&gt;1,"n.a.",IF(IF(D419="Routine",COUNTIFS('Item setup'!$A$8:$A$47,B419,'Item setup'!$J$8:$J$47,"&lt;&gt;"),IF(D419="QC",COUNTIFS('Item setup'!$A$8:$A$47,B419,'Item setup'!$K$8:$K$47,"&lt;&gt;"),COUNTIFS('Item setup'!$A$8:$A$47,B419,'Item setup'!$L$8:$L$47,"&lt;&gt;")))=0,"n.a.",E419*IF(D419="Routine",INDEX('Item setup'!$J$8:$J$47,MATCH(B419,'Item setup'!$A$8:$A$47,0)),IF(D419="QC",INDEX('Item setup'!$K$8:$K$47,MATCH(B419,'Item setup'!$A$8:$A$47,0)),INDEX('Item setup'!$L$8:$L$47,MATCH(B419,'Item setup'!$A$8:$A$47,0)))))),""))</x:f>
      </x:c>
      <x:c r="M419" s="15" t="str">
        <x:f>IF(AND(ISNUMBER(F419),ISNUMBER(L419)),F419-L419,"")</x:f>
      </x:c>
      <x:c r="N419" s="15" t="str">
        <x:f>IF(COUNTA(A419:G419)=0,"",IF(OR(A419="",B419="",C419="",D419="",NOT(ISNUMBER(F419))),"Complete entry",IF(OR(NOT(ISNUMBER(A419)),NOT(ISNUMBER(F419)),F419&lt;0),"Invalid date/quantity",IF(COUNTIFS('Item setup'!$A$8:$A$47,B419)&lt;&gt;1,"Check item ID",IF(COUNTIFS('Lot register'!$A$8:$A$107,B419,'Lot register'!$B$8:$B$107,C419)&lt;&gt;1,"Check lot ID",IF(OR(D419="Routine",D419="QC",D419="Repeat"),IF(OR(NOT(ISNUMBER(E419)),E419&lt;0),"Enter work count",IF(NOT(ISNUMBER(J419)),"Enter pack details","Recorded")),IF(NOT(ISNUMBER(J419)),"Enter pack details","Recorded")))))))</x:f>
      </x:c>
      <x:c r="O419" s="15" t="str">
        <x:f>IF(B419="","",IF(COUNTIFS('Item setup'!$A$8:$A$47,B419)&lt;&gt;1,"n.a.",INDEX('Item setup'!$F$8:$F$47,MATCH(B419,'Item setup'!$A$8:$A$47,0))))</x:f>
      </x:c>
    </x:row>
    <x:row r="420" ht="24" customHeight="1">
      <x:c r="A420" s="7"/>
      <x:c r="B420" s="5"/>
      <x:c r="C420" s="5"/>
      <x:c r="D420" s="5"/>
      <x:c r="E420" s="16"/>
      <x:c r="F420" s="16"/>
      <x:c r="G420" s="5"/>
      <x:c r="H420" s="15" t="str">
        <x:f>IF(B420="","",IF(COUNTIFS('Item setup'!$A$8:$A$47,B420)&lt;&gt;1,"n.a.",INDEX('Item setup'!$B$8:$B$47,MATCH(B420,'Item setup'!$A$8:$A$47,0))))</x:f>
      </x:c>
      <x:c r="I420" s="15" t="str">
        <x:f>IF(B420="","",IF(COUNTIFS('Item setup'!$A$8:$A$47,B420)&lt;&gt;1,"n.a.",INDEX('Item setup'!$E$8:$E$47,MATCH(B420,'Item setup'!$A$8:$A$47,0))))</x:f>
      </x:c>
      <x:c r="J420" s="17" t="str">
        <x:f>IF(B420="","",IF(COUNTIFS('Item setup'!$A$8:$A$47,B420)&lt;&gt;1,"n.a.",INDEX('Item setup'!$I$8:$I$47,MATCH(B420,'Item setup'!$A$8:$A$47,0))))</x:f>
      </x:c>
      <x:c r="K420" s="17" t="str">
        <x:f>IF(OR(A420="",B420="",NOT(ISNUMBER(F420))),"",IF(ISNUMBER(J420),F420*J420,"n.a."))</x:f>
      </x:c>
      <x:c r="L420" s="15" t="str">
        <x:f>IF(OR(B420="",NOT(ISNUMBER(E420))),"",IF(OR(D420="Routine",D420="QC",D420="Repeat"),IF(COUNTIFS('Item setup'!$A$8:$A$47,B420)&lt;&gt;1,"n.a.",IF(IF(D420="Routine",COUNTIFS('Item setup'!$A$8:$A$47,B420,'Item setup'!$J$8:$J$47,"&lt;&gt;"),IF(D420="QC",COUNTIFS('Item setup'!$A$8:$A$47,B420,'Item setup'!$K$8:$K$47,"&lt;&gt;"),COUNTIFS('Item setup'!$A$8:$A$47,B420,'Item setup'!$L$8:$L$47,"&lt;&gt;")))=0,"n.a.",E420*IF(D420="Routine",INDEX('Item setup'!$J$8:$J$47,MATCH(B420,'Item setup'!$A$8:$A$47,0)),IF(D420="QC",INDEX('Item setup'!$K$8:$K$47,MATCH(B420,'Item setup'!$A$8:$A$47,0)),INDEX('Item setup'!$L$8:$L$47,MATCH(B420,'Item setup'!$A$8:$A$47,0)))))),""))</x:f>
      </x:c>
      <x:c r="M420" s="15" t="str">
        <x:f>IF(AND(ISNUMBER(F420),ISNUMBER(L420)),F420-L420,"")</x:f>
      </x:c>
      <x:c r="N420" s="15" t="str">
        <x:f>IF(COUNTA(A420:G420)=0,"",IF(OR(A420="",B420="",C420="",D420="",NOT(ISNUMBER(F420))),"Complete entry",IF(OR(NOT(ISNUMBER(A420)),NOT(ISNUMBER(F420)),F420&lt;0),"Invalid date/quantity",IF(COUNTIFS('Item setup'!$A$8:$A$47,B420)&lt;&gt;1,"Check item ID",IF(COUNTIFS('Lot register'!$A$8:$A$107,B420,'Lot register'!$B$8:$B$107,C420)&lt;&gt;1,"Check lot ID",IF(OR(D420="Routine",D420="QC",D420="Repeat"),IF(OR(NOT(ISNUMBER(E420)),E420&lt;0),"Enter work count",IF(NOT(ISNUMBER(J420)),"Enter pack details","Recorded")),IF(NOT(ISNUMBER(J420)),"Enter pack details","Recorded")))))))</x:f>
      </x:c>
      <x:c r="O420" s="15" t="str">
        <x:f>IF(B420="","",IF(COUNTIFS('Item setup'!$A$8:$A$47,B420)&lt;&gt;1,"n.a.",INDEX('Item setup'!$F$8:$F$47,MATCH(B420,'Item setup'!$A$8:$A$47,0))))</x:f>
      </x:c>
    </x:row>
    <x:row r="421" ht="24" customHeight="1">
      <x:c r="A421" s="7"/>
      <x:c r="B421" s="5"/>
      <x:c r="C421" s="5"/>
      <x:c r="D421" s="5"/>
      <x:c r="E421" s="16"/>
      <x:c r="F421" s="16"/>
      <x:c r="G421" s="5"/>
      <x:c r="H421" s="15" t="str">
        <x:f>IF(B421="","",IF(COUNTIFS('Item setup'!$A$8:$A$47,B421)&lt;&gt;1,"n.a.",INDEX('Item setup'!$B$8:$B$47,MATCH(B421,'Item setup'!$A$8:$A$47,0))))</x:f>
      </x:c>
      <x:c r="I421" s="15" t="str">
        <x:f>IF(B421="","",IF(COUNTIFS('Item setup'!$A$8:$A$47,B421)&lt;&gt;1,"n.a.",INDEX('Item setup'!$E$8:$E$47,MATCH(B421,'Item setup'!$A$8:$A$47,0))))</x:f>
      </x:c>
      <x:c r="J421" s="17" t="str">
        <x:f>IF(B421="","",IF(COUNTIFS('Item setup'!$A$8:$A$47,B421)&lt;&gt;1,"n.a.",INDEX('Item setup'!$I$8:$I$47,MATCH(B421,'Item setup'!$A$8:$A$47,0))))</x:f>
      </x:c>
      <x:c r="K421" s="17" t="str">
        <x:f>IF(OR(A421="",B421="",NOT(ISNUMBER(F421))),"",IF(ISNUMBER(J421),F421*J421,"n.a."))</x:f>
      </x:c>
      <x:c r="L421" s="15" t="str">
        <x:f>IF(OR(B421="",NOT(ISNUMBER(E421))),"",IF(OR(D421="Routine",D421="QC",D421="Repeat"),IF(COUNTIFS('Item setup'!$A$8:$A$47,B421)&lt;&gt;1,"n.a.",IF(IF(D421="Routine",COUNTIFS('Item setup'!$A$8:$A$47,B421,'Item setup'!$J$8:$J$47,"&lt;&gt;"),IF(D421="QC",COUNTIFS('Item setup'!$A$8:$A$47,B421,'Item setup'!$K$8:$K$47,"&lt;&gt;"),COUNTIFS('Item setup'!$A$8:$A$47,B421,'Item setup'!$L$8:$L$47,"&lt;&gt;")))=0,"n.a.",E421*IF(D421="Routine",INDEX('Item setup'!$J$8:$J$47,MATCH(B421,'Item setup'!$A$8:$A$47,0)),IF(D421="QC",INDEX('Item setup'!$K$8:$K$47,MATCH(B421,'Item setup'!$A$8:$A$47,0)),INDEX('Item setup'!$L$8:$L$47,MATCH(B421,'Item setup'!$A$8:$A$47,0)))))),""))</x:f>
      </x:c>
      <x:c r="M421" s="15" t="str">
        <x:f>IF(AND(ISNUMBER(F421),ISNUMBER(L421)),F421-L421,"")</x:f>
      </x:c>
      <x:c r="N421" s="15" t="str">
        <x:f>IF(COUNTA(A421:G421)=0,"",IF(OR(A421="",B421="",C421="",D421="",NOT(ISNUMBER(F421))),"Complete entry",IF(OR(NOT(ISNUMBER(A421)),NOT(ISNUMBER(F421)),F421&lt;0),"Invalid date/quantity",IF(COUNTIFS('Item setup'!$A$8:$A$47,B421)&lt;&gt;1,"Check item ID",IF(COUNTIFS('Lot register'!$A$8:$A$107,B421,'Lot register'!$B$8:$B$107,C421)&lt;&gt;1,"Check lot ID",IF(OR(D421="Routine",D421="QC",D421="Repeat"),IF(OR(NOT(ISNUMBER(E421)),E421&lt;0),"Enter work count",IF(NOT(ISNUMBER(J421)),"Enter pack details","Recorded")),IF(NOT(ISNUMBER(J421)),"Enter pack details","Recorded")))))))</x:f>
      </x:c>
      <x:c r="O421" s="15" t="str">
        <x:f>IF(B421="","",IF(COUNTIFS('Item setup'!$A$8:$A$47,B421)&lt;&gt;1,"n.a.",INDEX('Item setup'!$F$8:$F$47,MATCH(B421,'Item setup'!$A$8:$A$47,0))))</x:f>
      </x:c>
    </x:row>
    <x:row r="422" ht="24" customHeight="1">
      <x:c r="A422" s="7"/>
      <x:c r="B422" s="5"/>
      <x:c r="C422" s="5"/>
      <x:c r="D422" s="5"/>
      <x:c r="E422" s="16"/>
      <x:c r="F422" s="16"/>
      <x:c r="G422" s="5"/>
      <x:c r="H422" s="15" t="str">
        <x:f>IF(B422="","",IF(COUNTIFS('Item setup'!$A$8:$A$47,B422)&lt;&gt;1,"n.a.",INDEX('Item setup'!$B$8:$B$47,MATCH(B422,'Item setup'!$A$8:$A$47,0))))</x:f>
      </x:c>
      <x:c r="I422" s="15" t="str">
        <x:f>IF(B422="","",IF(COUNTIFS('Item setup'!$A$8:$A$47,B422)&lt;&gt;1,"n.a.",INDEX('Item setup'!$E$8:$E$47,MATCH(B422,'Item setup'!$A$8:$A$47,0))))</x:f>
      </x:c>
      <x:c r="J422" s="17" t="str">
        <x:f>IF(B422="","",IF(COUNTIFS('Item setup'!$A$8:$A$47,B422)&lt;&gt;1,"n.a.",INDEX('Item setup'!$I$8:$I$47,MATCH(B422,'Item setup'!$A$8:$A$47,0))))</x:f>
      </x:c>
      <x:c r="K422" s="17" t="str">
        <x:f>IF(OR(A422="",B422="",NOT(ISNUMBER(F422))),"",IF(ISNUMBER(J422),F422*J422,"n.a."))</x:f>
      </x:c>
      <x:c r="L422" s="15" t="str">
        <x:f>IF(OR(B422="",NOT(ISNUMBER(E422))),"",IF(OR(D422="Routine",D422="QC",D422="Repeat"),IF(COUNTIFS('Item setup'!$A$8:$A$47,B422)&lt;&gt;1,"n.a.",IF(IF(D422="Routine",COUNTIFS('Item setup'!$A$8:$A$47,B422,'Item setup'!$J$8:$J$47,"&lt;&gt;"),IF(D422="QC",COUNTIFS('Item setup'!$A$8:$A$47,B422,'Item setup'!$K$8:$K$47,"&lt;&gt;"),COUNTIFS('Item setup'!$A$8:$A$47,B422,'Item setup'!$L$8:$L$47,"&lt;&gt;")))=0,"n.a.",E422*IF(D422="Routine",INDEX('Item setup'!$J$8:$J$47,MATCH(B422,'Item setup'!$A$8:$A$47,0)),IF(D422="QC",INDEX('Item setup'!$K$8:$K$47,MATCH(B422,'Item setup'!$A$8:$A$47,0)),INDEX('Item setup'!$L$8:$L$47,MATCH(B422,'Item setup'!$A$8:$A$47,0)))))),""))</x:f>
      </x:c>
      <x:c r="M422" s="15" t="str">
        <x:f>IF(AND(ISNUMBER(F422),ISNUMBER(L422)),F422-L422,"")</x:f>
      </x:c>
      <x:c r="N422" s="15" t="str">
        <x:f>IF(COUNTA(A422:G422)=0,"",IF(OR(A422="",B422="",C422="",D422="",NOT(ISNUMBER(F422))),"Complete entry",IF(OR(NOT(ISNUMBER(A422)),NOT(ISNUMBER(F422)),F422&lt;0),"Invalid date/quantity",IF(COUNTIFS('Item setup'!$A$8:$A$47,B422)&lt;&gt;1,"Check item ID",IF(COUNTIFS('Lot register'!$A$8:$A$107,B422,'Lot register'!$B$8:$B$107,C422)&lt;&gt;1,"Check lot ID",IF(OR(D422="Routine",D422="QC",D422="Repeat"),IF(OR(NOT(ISNUMBER(E422)),E422&lt;0),"Enter work count",IF(NOT(ISNUMBER(J422)),"Enter pack details","Recorded")),IF(NOT(ISNUMBER(J422)),"Enter pack details","Recorded")))))))</x:f>
      </x:c>
      <x:c r="O422" s="15" t="str">
        <x:f>IF(B422="","",IF(COUNTIFS('Item setup'!$A$8:$A$47,B422)&lt;&gt;1,"n.a.",INDEX('Item setup'!$F$8:$F$47,MATCH(B422,'Item setup'!$A$8:$A$47,0))))</x:f>
      </x:c>
    </x:row>
    <x:row r="423" ht="24" customHeight="1">
      <x:c r="A423" s="7"/>
      <x:c r="B423" s="5"/>
      <x:c r="C423" s="5"/>
      <x:c r="D423" s="5"/>
      <x:c r="E423" s="16"/>
      <x:c r="F423" s="16"/>
      <x:c r="G423" s="5"/>
      <x:c r="H423" s="15" t="str">
        <x:f>IF(B423="","",IF(COUNTIFS('Item setup'!$A$8:$A$47,B423)&lt;&gt;1,"n.a.",INDEX('Item setup'!$B$8:$B$47,MATCH(B423,'Item setup'!$A$8:$A$47,0))))</x:f>
      </x:c>
      <x:c r="I423" s="15" t="str">
        <x:f>IF(B423="","",IF(COUNTIFS('Item setup'!$A$8:$A$47,B423)&lt;&gt;1,"n.a.",INDEX('Item setup'!$E$8:$E$47,MATCH(B423,'Item setup'!$A$8:$A$47,0))))</x:f>
      </x:c>
      <x:c r="J423" s="17" t="str">
        <x:f>IF(B423="","",IF(COUNTIFS('Item setup'!$A$8:$A$47,B423)&lt;&gt;1,"n.a.",INDEX('Item setup'!$I$8:$I$47,MATCH(B423,'Item setup'!$A$8:$A$47,0))))</x:f>
      </x:c>
      <x:c r="K423" s="17" t="str">
        <x:f>IF(OR(A423="",B423="",NOT(ISNUMBER(F423))),"",IF(ISNUMBER(J423),F423*J423,"n.a."))</x:f>
      </x:c>
      <x:c r="L423" s="15" t="str">
        <x:f>IF(OR(B423="",NOT(ISNUMBER(E423))),"",IF(OR(D423="Routine",D423="QC",D423="Repeat"),IF(COUNTIFS('Item setup'!$A$8:$A$47,B423)&lt;&gt;1,"n.a.",IF(IF(D423="Routine",COUNTIFS('Item setup'!$A$8:$A$47,B423,'Item setup'!$J$8:$J$47,"&lt;&gt;"),IF(D423="QC",COUNTIFS('Item setup'!$A$8:$A$47,B423,'Item setup'!$K$8:$K$47,"&lt;&gt;"),COUNTIFS('Item setup'!$A$8:$A$47,B423,'Item setup'!$L$8:$L$47,"&lt;&gt;")))=0,"n.a.",E423*IF(D423="Routine",INDEX('Item setup'!$J$8:$J$47,MATCH(B423,'Item setup'!$A$8:$A$47,0)),IF(D423="QC",INDEX('Item setup'!$K$8:$K$47,MATCH(B423,'Item setup'!$A$8:$A$47,0)),INDEX('Item setup'!$L$8:$L$47,MATCH(B423,'Item setup'!$A$8:$A$47,0)))))),""))</x:f>
      </x:c>
      <x:c r="M423" s="15" t="str">
        <x:f>IF(AND(ISNUMBER(F423),ISNUMBER(L423)),F423-L423,"")</x:f>
      </x:c>
      <x:c r="N423" s="15" t="str">
        <x:f>IF(COUNTA(A423:G423)=0,"",IF(OR(A423="",B423="",C423="",D423="",NOT(ISNUMBER(F423))),"Complete entry",IF(OR(NOT(ISNUMBER(A423)),NOT(ISNUMBER(F423)),F423&lt;0),"Invalid date/quantity",IF(COUNTIFS('Item setup'!$A$8:$A$47,B423)&lt;&gt;1,"Check item ID",IF(COUNTIFS('Lot register'!$A$8:$A$107,B423,'Lot register'!$B$8:$B$107,C423)&lt;&gt;1,"Check lot ID",IF(OR(D423="Routine",D423="QC",D423="Repeat"),IF(OR(NOT(ISNUMBER(E423)),E423&lt;0),"Enter work count",IF(NOT(ISNUMBER(J423)),"Enter pack details","Recorded")),IF(NOT(ISNUMBER(J423)),"Enter pack details","Recorded")))))))</x:f>
      </x:c>
      <x:c r="O423" s="15" t="str">
        <x:f>IF(B423="","",IF(COUNTIFS('Item setup'!$A$8:$A$47,B423)&lt;&gt;1,"n.a.",INDEX('Item setup'!$F$8:$F$47,MATCH(B423,'Item setup'!$A$8:$A$47,0))))</x:f>
      </x:c>
    </x:row>
    <x:row r="424" ht="24" customHeight="1">
      <x:c r="A424" s="7"/>
      <x:c r="B424" s="5"/>
      <x:c r="C424" s="5"/>
      <x:c r="D424" s="5"/>
      <x:c r="E424" s="16"/>
      <x:c r="F424" s="16"/>
      <x:c r="G424" s="5"/>
      <x:c r="H424" s="15" t="str">
        <x:f>IF(B424="","",IF(COUNTIFS('Item setup'!$A$8:$A$47,B424)&lt;&gt;1,"n.a.",INDEX('Item setup'!$B$8:$B$47,MATCH(B424,'Item setup'!$A$8:$A$47,0))))</x:f>
      </x:c>
      <x:c r="I424" s="15" t="str">
        <x:f>IF(B424="","",IF(COUNTIFS('Item setup'!$A$8:$A$47,B424)&lt;&gt;1,"n.a.",INDEX('Item setup'!$E$8:$E$47,MATCH(B424,'Item setup'!$A$8:$A$47,0))))</x:f>
      </x:c>
      <x:c r="J424" s="17" t="str">
        <x:f>IF(B424="","",IF(COUNTIFS('Item setup'!$A$8:$A$47,B424)&lt;&gt;1,"n.a.",INDEX('Item setup'!$I$8:$I$47,MATCH(B424,'Item setup'!$A$8:$A$47,0))))</x:f>
      </x:c>
      <x:c r="K424" s="17" t="str">
        <x:f>IF(OR(A424="",B424="",NOT(ISNUMBER(F424))),"",IF(ISNUMBER(J424),F424*J424,"n.a."))</x:f>
      </x:c>
      <x:c r="L424" s="15" t="str">
        <x:f>IF(OR(B424="",NOT(ISNUMBER(E424))),"",IF(OR(D424="Routine",D424="QC",D424="Repeat"),IF(COUNTIFS('Item setup'!$A$8:$A$47,B424)&lt;&gt;1,"n.a.",IF(IF(D424="Routine",COUNTIFS('Item setup'!$A$8:$A$47,B424,'Item setup'!$J$8:$J$47,"&lt;&gt;"),IF(D424="QC",COUNTIFS('Item setup'!$A$8:$A$47,B424,'Item setup'!$K$8:$K$47,"&lt;&gt;"),COUNTIFS('Item setup'!$A$8:$A$47,B424,'Item setup'!$L$8:$L$47,"&lt;&gt;")))=0,"n.a.",E424*IF(D424="Routine",INDEX('Item setup'!$J$8:$J$47,MATCH(B424,'Item setup'!$A$8:$A$47,0)),IF(D424="QC",INDEX('Item setup'!$K$8:$K$47,MATCH(B424,'Item setup'!$A$8:$A$47,0)),INDEX('Item setup'!$L$8:$L$47,MATCH(B424,'Item setup'!$A$8:$A$47,0)))))),""))</x:f>
      </x:c>
      <x:c r="M424" s="15" t="str">
        <x:f>IF(AND(ISNUMBER(F424),ISNUMBER(L424)),F424-L424,"")</x:f>
      </x:c>
      <x:c r="N424" s="15" t="str">
        <x:f>IF(COUNTA(A424:G424)=0,"",IF(OR(A424="",B424="",C424="",D424="",NOT(ISNUMBER(F424))),"Complete entry",IF(OR(NOT(ISNUMBER(A424)),NOT(ISNUMBER(F424)),F424&lt;0),"Invalid date/quantity",IF(COUNTIFS('Item setup'!$A$8:$A$47,B424)&lt;&gt;1,"Check item ID",IF(COUNTIFS('Lot register'!$A$8:$A$107,B424,'Lot register'!$B$8:$B$107,C424)&lt;&gt;1,"Check lot ID",IF(OR(D424="Routine",D424="QC",D424="Repeat"),IF(OR(NOT(ISNUMBER(E424)),E424&lt;0),"Enter work count",IF(NOT(ISNUMBER(J424)),"Enter pack details","Recorded")),IF(NOT(ISNUMBER(J424)),"Enter pack details","Recorded")))))))</x:f>
      </x:c>
      <x:c r="O424" s="15" t="str">
        <x:f>IF(B424="","",IF(COUNTIFS('Item setup'!$A$8:$A$47,B424)&lt;&gt;1,"n.a.",INDEX('Item setup'!$F$8:$F$47,MATCH(B424,'Item setup'!$A$8:$A$47,0))))</x:f>
      </x:c>
    </x:row>
    <x:row r="425" ht="24" customHeight="1">
      <x:c r="A425" s="7"/>
      <x:c r="B425" s="5"/>
      <x:c r="C425" s="5"/>
      <x:c r="D425" s="5"/>
      <x:c r="E425" s="16"/>
      <x:c r="F425" s="16"/>
      <x:c r="G425" s="5"/>
      <x:c r="H425" s="15" t="str">
        <x:f>IF(B425="","",IF(COUNTIFS('Item setup'!$A$8:$A$47,B425)&lt;&gt;1,"n.a.",INDEX('Item setup'!$B$8:$B$47,MATCH(B425,'Item setup'!$A$8:$A$47,0))))</x:f>
      </x:c>
      <x:c r="I425" s="15" t="str">
        <x:f>IF(B425="","",IF(COUNTIFS('Item setup'!$A$8:$A$47,B425)&lt;&gt;1,"n.a.",INDEX('Item setup'!$E$8:$E$47,MATCH(B425,'Item setup'!$A$8:$A$47,0))))</x:f>
      </x:c>
      <x:c r="J425" s="17" t="str">
        <x:f>IF(B425="","",IF(COUNTIFS('Item setup'!$A$8:$A$47,B425)&lt;&gt;1,"n.a.",INDEX('Item setup'!$I$8:$I$47,MATCH(B425,'Item setup'!$A$8:$A$47,0))))</x:f>
      </x:c>
      <x:c r="K425" s="17" t="str">
        <x:f>IF(OR(A425="",B425="",NOT(ISNUMBER(F425))),"",IF(ISNUMBER(J425),F425*J425,"n.a."))</x:f>
      </x:c>
      <x:c r="L425" s="15" t="str">
        <x:f>IF(OR(B425="",NOT(ISNUMBER(E425))),"",IF(OR(D425="Routine",D425="QC",D425="Repeat"),IF(COUNTIFS('Item setup'!$A$8:$A$47,B425)&lt;&gt;1,"n.a.",IF(IF(D425="Routine",COUNTIFS('Item setup'!$A$8:$A$47,B425,'Item setup'!$J$8:$J$47,"&lt;&gt;"),IF(D425="QC",COUNTIFS('Item setup'!$A$8:$A$47,B425,'Item setup'!$K$8:$K$47,"&lt;&gt;"),COUNTIFS('Item setup'!$A$8:$A$47,B425,'Item setup'!$L$8:$L$47,"&lt;&gt;")))=0,"n.a.",E425*IF(D425="Routine",INDEX('Item setup'!$J$8:$J$47,MATCH(B425,'Item setup'!$A$8:$A$47,0)),IF(D425="QC",INDEX('Item setup'!$K$8:$K$47,MATCH(B425,'Item setup'!$A$8:$A$47,0)),INDEX('Item setup'!$L$8:$L$47,MATCH(B425,'Item setup'!$A$8:$A$47,0)))))),""))</x:f>
      </x:c>
      <x:c r="M425" s="15" t="str">
        <x:f>IF(AND(ISNUMBER(F425),ISNUMBER(L425)),F425-L425,"")</x:f>
      </x:c>
      <x:c r="N425" s="15" t="str">
        <x:f>IF(COUNTA(A425:G425)=0,"",IF(OR(A425="",B425="",C425="",D425="",NOT(ISNUMBER(F425))),"Complete entry",IF(OR(NOT(ISNUMBER(A425)),NOT(ISNUMBER(F425)),F425&lt;0),"Invalid date/quantity",IF(COUNTIFS('Item setup'!$A$8:$A$47,B425)&lt;&gt;1,"Check item ID",IF(COUNTIFS('Lot register'!$A$8:$A$107,B425,'Lot register'!$B$8:$B$107,C425)&lt;&gt;1,"Check lot ID",IF(OR(D425="Routine",D425="QC",D425="Repeat"),IF(OR(NOT(ISNUMBER(E425)),E425&lt;0),"Enter work count",IF(NOT(ISNUMBER(J425)),"Enter pack details","Recorded")),IF(NOT(ISNUMBER(J425)),"Enter pack details","Recorded")))))))</x:f>
      </x:c>
      <x:c r="O425" s="15" t="str">
        <x:f>IF(B425="","",IF(COUNTIFS('Item setup'!$A$8:$A$47,B425)&lt;&gt;1,"n.a.",INDEX('Item setup'!$F$8:$F$47,MATCH(B425,'Item setup'!$A$8:$A$47,0))))</x:f>
      </x:c>
    </x:row>
    <x:row r="426" ht="24" customHeight="1">
      <x:c r="A426" s="7"/>
      <x:c r="B426" s="5"/>
      <x:c r="C426" s="5"/>
      <x:c r="D426" s="5"/>
      <x:c r="E426" s="16"/>
      <x:c r="F426" s="16"/>
      <x:c r="G426" s="5"/>
      <x:c r="H426" s="15" t="str">
        <x:f>IF(B426="","",IF(COUNTIFS('Item setup'!$A$8:$A$47,B426)&lt;&gt;1,"n.a.",INDEX('Item setup'!$B$8:$B$47,MATCH(B426,'Item setup'!$A$8:$A$47,0))))</x:f>
      </x:c>
      <x:c r="I426" s="15" t="str">
        <x:f>IF(B426="","",IF(COUNTIFS('Item setup'!$A$8:$A$47,B426)&lt;&gt;1,"n.a.",INDEX('Item setup'!$E$8:$E$47,MATCH(B426,'Item setup'!$A$8:$A$47,0))))</x:f>
      </x:c>
      <x:c r="J426" s="17" t="str">
        <x:f>IF(B426="","",IF(COUNTIFS('Item setup'!$A$8:$A$47,B426)&lt;&gt;1,"n.a.",INDEX('Item setup'!$I$8:$I$47,MATCH(B426,'Item setup'!$A$8:$A$47,0))))</x:f>
      </x:c>
      <x:c r="K426" s="17" t="str">
        <x:f>IF(OR(A426="",B426="",NOT(ISNUMBER(F426))),"",IF(ISNUMBER(J426),F426*J426,"n.a."))</x:f>
      </x:c>
      <x:c r="L426" s="15" t="str">
        <x:f>IF(OR(B426="",NOT(ISNUMBER(E426))),"",IF(OR(D426="Routine",D426="QC",D426="Repeat"),IF(COUNTIFS('Item setup'!$A$8:$A$47,B426)&lt;&gt;1,"n.a.",IF(IF(D426="Routine",COUNTIFS('Item setup'!$A$8:$A$47,B426,'Item setup'!$J$8:$J$47,"&lt;&gt;"),IF(D426="QC",COUNTIFS('Item setup'!$A$8:$A$47,B426,'Item setup'!$K$8:$K$47,"&lt;&gt;"),COUNTIFS('Item setup'!$A$8:$A$47,B426,'Item setup'!$L$8:$L$47,"&lt;&gt;")))=0,"n.a.",E426*IF(D426="Routine",INDEX('Item setup'!$J$8:$J$47,MATCH(B426,'Item setup'!$A$8:$A$47,0)),IF(D426="QC",INDEX('Item setup'!$K$8:$K$47,MATCH(B426,'Item setup'!$A$8:$A$47,0)),INDEX('Item setup'!$L$8:$L$47,MATCH(B426,'Item setup'!$A$8:$A$47,0)))))),""))</x:f>
      </x:c>
      <x:c r="M426" s="15" t="str">
        <x:f>IF(AND(ISNUMBER(F426),ISNUMBER(L426)),F426-L426,"")</x:f>
      </x:c>
      <x:c r="N426" s="15" t="str">
        <x:f>IF(COUNTA(A426:G426)=0,"",IF(OR(A426="",B426="",C426="",D426="",NOT(ISNUMBER(F426))),"Complete entry",IF(OR(NOT(ISNUMBER(A426)),NOT(ISNUMBER(F426)),F426&lt;0),"Invalid date/quantity",IF(COUNTIFS('Item setup'!$A$8:$A$47,B426)&lt;&gt;1,"Check item ID",IF(COUNTIFS('Lot register'!$A$8:$A$107,B426,'Lot register'!$B$8:$B$107,C426)&lt;&gt;1,"Check lot ID",IF(OR(D426="Routine",D426="QC",D426="Repeat"),IF(OR(NOT(ISNUMBER(E426)),E426&lt;0),"Enter work count",IF(NOT(ISNUMBER(J426)),"Enter pack details","Recorded")),IF(NOT(ISNUMBER(J426)),"Enter pack details","Recorded")))))))</x:f>
      </x:c>
      <x:c r="O426" s="15" t="str">
        <x:f>IF(B426="","",IF(COUNTIFS('Item setup'!$A$8:$A$47,B426)&lt;&gt;1,"n.a.",INDEX('Item setup'!$F$8:$F$47,MATCH(B426,'Item setup'!$A$8:$A$47,0))))</x:f>
      </x:c>
    </x:row>
    <x:row r="427" ht="24" customHeight="1">
      <x:c r="A427" s="7"/>
      <x:c r="B427" s="5"/>
      <x:c r="C427" s="5"/>
      <x:c r="D427" s="5"/>
      <x:c r="E427" s="16"/>
      <x:c r="F427" s="16"/>
      <x:c r="G427" s="5"/>
      <x:c r="H427" s="15" t="str">
        <x:f>IF(B427="","",IF(COUNTIFS('Item setup'!$A$8:$A$47,B427)&lt;&gt;1,"n.a.",INDEX('Item setup'!$B$8:$B$47,MATCH(B427,'Item setup'!$A$8:$A$47,0))))</x:f>
      </x:c>
      <x:c r="I427" s="15" t="str">
        <x:f>IF(B427="","",IF(COUNTIFS('Item setup'!$A$8:$A$47,B427)&lt;&gt;1,"n.a.",INDEX('Item setup'!$E$8:$E$47,MATCH(B427,'Item setup'!$A$8:$A$47,0))))</x:f>
      </x:c>
      <x:c r="J427" s="17" t="str">
        <x:f>IF(B427="","",IF(COUNTIFS('Item setup'!$A$8:$A$47,B427)&lt;&gt;1,"n.a.",INDEX('Item setup'!$I$8:$I$47,MATCH(B427,'Item setup'!$A$8:$A$47,0))))</x:f>
      </x:c>
      <x:c r="K427" s="17" t="str">
        <x:f>IF(OR(A427="",B427="",NOT(ISNUMBER(F427))),"",IF(ISNUMBER(J427),F427*J427,"n.a."))</x:f>
      </x:c>
      <x:c r="L427" s="15" t="str">
        <x:f>IF(OR(B427="",NOT(ISNUMBER(E427))),"",IF(OR(D427="Routine",D427="QC",D427="Repeat"),IF(COUNTIFS('Item setup'!$A$8:$A$47,B427)&lt;&gt;1,"n.a.",IF(IF(D427="Routine",COUNTIFS('Item setup'!$A$8:$A$47,B427,'Item setup'!$J$8:$J$47,"&lt;&gt;"),IF(D427="QC",COUNTIFS('Item setup'!$A$8:$A$47,B427,'Item setup'!$K$8:$K$47,"&lt;&gt;"),COUNTIFS('Item setup'!$A$8:$A$47,B427,'Item setup'!$L$8:$L$47,"&lt;&gt;")))=0,"n.a.",E427*IF(D427="Routine",INDEX('Item setup'!$J$8:$J$47,MATCH(B427,'Item setup'!$A$8:$A$47,0)),IF(D427="QC",INDEX('Item setup'!$K$8:$K$47,MATCH(B427,'Item setup'!$A$8:$A$47,0)),INDEX('Item setup'!$L$8:$L$47,MATCH(B427,'Item setup'!$A$8:$A$47,0)))))),""))</x:f>
      </x:c>
      <x:c r="M427" s="15" t="str">
        <x:f>IF(AND(ISNUMBER(F427),ISNUMBER(L427)),F427-L427,"")</x:f>
      </x:c>
      <x:c r="N427" s="15" t="str">
        <x:f>IF(COUNTA(A427:G427)=0,"",IF(OR(A427="",B427="",C427="",D427="",NOT(ISNUMBER(F427))),"Complete entry",IF(OR(NOT(ISNUMBER(A427)),NOT(ISNUMBER(F427)),F427&lt;0),"Invalid date/quantity",IF(COUNTIFS('Item setup'!$A$8:$A$47,B427)&lt;&gt;1,"Check item ID",IF(COUNTIFS('Lot register'!$A$8:$A$107,B427,'Lot register'!$B$8:$B$107,C427)&lt;&gt;1,"Check lot ID",IF(OR(D427="Routine",D427="QC",D427="Repeat"),IF(OR(NOT(ISNUMBER(E427)),E427&lt;0),"Enter work count",IF(NOT(ISNUMBER(J427)),"Enter pack details","Recorded")),IF(NOT(ISNUMBER(J427)),"Enter pack details","Recorded")))))))</x:f>
      </x:c>
      <x:c r="O427" s="15" t="str">
        <x:f>IF(B427="","",IF(COUNTIFS('Item setup'!$A$8:$A$47,B427)&lt;&gt;1,"n.a.",INDEX('Item setup'!$F$8:$F$47,MATCH(B427,'Item setup'!$A$8:$A$47,0))))</x:f>
      </x:c>
    </x:row>
    <x:row r="428" ht="24" customHeight="1">
      <x:c r="A428" s="7"/>
      <x:c r="B428" s="5"/>
      <x:c r="C428" s="5"/>
      <x:c r="D428" s="5"/>
      <x:c r="E428" s="16"/>
      <x:c r="F428" s="16"/>
      <x:c r="G428" s="5"/>
      <x:c r="H428" s="15" t="str">
        <x:f>IF(B428="","",IF(COUNTIFS('Item setup'!$A$8:$A$47,B428)&lt;&gt;1,"n.a.",INDEX('Item setup'!$B$8:$B$47,MATCH(B428,'Item setup'!$A$8:$A$47,0))))</x:f>
      </x:c>
      <x:c r="I428" s="15" t="str">
        <x:f>IF(B428="","",IF(COUNTIFS('Item setup'!$A$8:$A$47,B428)&lt;&gt;1,"n.a.",INDEX('Item setup'!$E$8:$E$47,MATCH(B428,'Item setup'!$A$8:$A$47,0))))</x:f>
      </x:c>
      <x:c r="J428" s="17" t="str">
        <x:f>IF(B428="","",IF(COUNTIFS('Item setup'!$A$8:$A$47,B428)&lt;&gt;1,"n.a.",INDEX('Item setup'!$I$8:$I$47,MATCH(B428,'Item setup'!$A$8:$A$47,0))))</x:f>
      </x:c>
      <x:c r="K428" s="17" t="str">
        <x:f>IF(OR(A428="",B428="",NOT(ISNUMBER(F428))),"",IF(ISNUMBER(J428),F428*J428,"n.a."))</x:f>
      </x:c>
      <x:c r="L428" s="15" t="str">
        <x:f>IF(OR(B428="",NOT(ISNUMBER(E428))),"",IF(OR(D428="Routine",D428="QC",D428="Repeat"),IF(COUNTIFS('Item setup'!$A$8:$A$47,B428)&lt;&gt;1,"n.a.",IF(IF(D428="Routine",COUNTIFS('Item setup'!$A$8:$A$47,B428,'Item setup'!$J$8:$J$47,"&lt;&gt;"),IF(D428="QC",COUNTIFS('Item setup'!$A$8:$A$47,B428,'Item setup'!$K$8:$K$47,"&lt;&gt;"),COUNTIFS('Item setup'!$A$8:$A$47,B428,'Item setup'!$L$8:$L$47,"&lt;&gt;")))=0,"n.a.",E428*IF(D428="Routine",INDEX('Item setup'!$J$8:$J$47,MATCH(B428,'Item setup'!$A$8:$A$47,0)),IF(D428="QC",INDEX('Item setup'!$K$8:$K$47,MATCH(B428,'Item setup'!$A$8:$A$47,0)),INDEX('Item setup'!$L$8:$L$47,MATCH(B428,'Item setup'!$A$8:$A$47,0)))))),""))</x:f>
      </x:c>
      <x:c r="M428" s="15" t="str">
        <x:f>IF(AND(ISNUMBER(F428),ISNUMBER(L428)),F428-L428,"")</x:f>
      </x:c>
      <x:c r="N428" s="15" t="str">
        <x:f>IF(COUNTA(A428:G428)=0,"",IF(OR(A428="",B428="",C428="",D428="",NOT(ISNUMBER(F428))),"Complete entry",IF(OR(NOT(ISNUMBER(A428)),NOT(ISNUMBER(F428)),F428&lt;0),"Invalid date/quantity",IF(COUNTIFS('Item setup'!$A$8:$A$47,B428)&lt;&gt;1,"Check item ID",IF(COUNTIFS('Lot register'!$A$8:$A$107,B428,'Lot register'!$B$8:$B$107,C428)&lt;&gt;1,"Check lot ID",IF(OR(D428="Routine",D428="QC",D428="Repeat"),IF(OR(NOT(ISNUMBER(E428)),E428&lt;0),"Enter work count",IF(NOT(ISNUMBER(J428)),"Enter pack details","Recorded")),IF(NOT(ISNUMBER(J428)),"Enter pack details","Recorded")))))))</x:f>
      </x:c>
      <x:c r="O428" s="15" t="str">
        <x:f>IF(B428="","",IF(COUNTIFS('Item setup'!$A$8:$A$47,B428)&lt;&gt;1,"n.a.",INDEX('Item setup'!$F$8:$F$47,MATCH(B428,'Item setup'!$A$8:$A$47,0))))</x:f>
      </x:c>
    </x:row>
    <x:row r="429" ht="24" customHeight="1">
      <x:c r="A429" s="7"/>
      <x:c r="B429" s="5"/>
      <x:c r="C429" s="5"/>
      <x:c r="D429" s="5"/>
      <x:c r="E429" s="16"/>
      <x:c r="F429" s="16"/>
      <x:c r="G429" s="5"/>
      <x:c r="H429" s="15" t="str">
        <x:f>IF(B429="","",IF(COUNTIFS('Item setup'!$A$8:$A$47,B429)&lt;&gt;1,"n.a.",INDEX('Item setup'!$B$8:$B$47,MATCH(B429,'Item setup'!$A$8:$A$47,0))))</x:f>
      </x:c>
      <x:c r="I429" s="15" t="str">
        <x:f>IF(B429="","",IF(COUNTIFS('Item setup'!$A$8:$A$47,B429)&lt;&gt;1,"n.a.",INDEX('Item setup'!$E$8:$E$47,MATCH(B429,'Item setup'!$A$8:$A$47,0))))</x:f>
      </x:c>
      <x:c r="J429" s="17" t="str">
        <x:f>IF(B429="","",IF(COUNTIFS('Item setup'!$A$8:$A$47,B429)&lt;&gt;1,"n.a.",INDEX('Item setup'!$I$8:$I$47,MATCH(B429,'Item setup'!$A$8:$A$47,0))))</x:f>
      </x:c>
      <x:c r="K429" s="17" t="str">
        <x:f>IF(OR(A429="",B429="",NOT(ISNUMBER(F429))),"",IF(ISNUMBER(J429),F429*J429,"n.a."))</x:f>
      </x:c>
      <x:c r="L429" s="15" t="str">
        <x:f>IF(OR(B429="",NOT(ISNUMBER(E429))),"",IF(OR(D429="Routine",D429="QC",D429="Repeat"),IF(COUNTIFS('Item setup'!$A$8:$A$47,B429)&lt;&gt;1,"n.a.",IF(IF(D429="Routine",COUNTIFS('Item setup'!$A$8:$A$47,B429,'Item setup'!$J$8:$J$47,"&lt;&gt;"),IF(D429="QC",COUNTIFS('Item setup'!$A$8:$A$47,B429,'Item setup'!$K$8:$K$47,"&lt;&gt;"),COUNTIFS('Item setup'!$A$8:$A$47,B429,'Item setup'!$L$8:$L$47,"&lt;&gt;")))=0,"n.a.",E429*IF(D429="Routine",INDEX('Item setup'!$J$8:$J$47,MATCH(B429,'Item setup'!$A$8:$A$47,0)),IF(D429="QC",INDEX('Item setup'!$K$8:$K$47,MATCH(B429,'Item setup'!$A$8:$A$47,0)),INDEX('Item setup'!$L$8:$L$47,MATCH(B429,'Item setup'!$A$8:$A$47,0)))))),""))</x:f>
      </x:c>
      <x:c r="M429" s="15" t="str">
        <x:f>IF(AND(ISNUMBER(F429),ISNUMBER(L429)),F429-L429,"")</x:f>
      </x:c>
      <x:c r="N429" s="15" t="str">
        <x:f>IF(COUNTA(A429:G429)=0,"",IF(OR(A429="",B429="",C429="",D429="",NOT(ISNUMBER(F429))),"Complete entry",IF(OR(NOT(ISNUMBER(A429)),NOT(ISNUMBER(F429)),F429&lt;0),"Invalid date/quantity",IF(COUNTIFS('Item setup'!$A$8:$A$47,B429)&lt;&gt;1,"Check item ID",IF(COUNTIFS('Lot register'!$A$8:$A$107,B429,'Lot register'!$B$8:$B$107,C429)&lt;&gt;1,"Check lot ID",IF(OR(D429="Routine",D429="QC",D429="Repeat"),IF(OR(NOT(ISNUMBER(E429)),E429&lt;0),"Enter work count",IF(NOT(ISNUMBER(J429)),"Enter pack details","Recorded")),IF(NOT(ISNUMBER(J429)),"Enter pack details","Recorded")))))))</x:f>
      </x:c>
      <x:c r="O429" s="15" t="str">
        <x:f>IF(B429="","",IF(COUNTIFS('Item setup'!$A$8:$A$47,B429)&lt;&gt;1,"n.a.",INDEX('Item setup'!$F$8:$F$47,MATCH(B429,'Item setup'!$A$8:$A$47,0))))</x:f>
      </x:c>
    </x:row>
    <x:row r="430" ht="24" customHeight="1">
      <x:c r="A430" s="7"/>
      <x:c r="B430" s="5"/>
      <x:c r="C430" s="5"/>
      <x:c r="D430" s="5"/>
      <x:c r="E430" s="16"/>
      <x:c r="F430" s="16"/>
      <x:c r="G430" s="5"/>
      <x:c r="H430" s="15" t="str">
        <x:f>IF(B430="","",IF(COUNTIFS('Item setup'!$A$8:$A$47,B430)&lt;&gt;1,"n.a.",INDEX('Item setup'!$B$8:$B$47,MATCH(B430,'Item setup'!$A$8:$A$47,0))))</x:f>
      </x:c>
      <x:c r="I430" s="15" t="str">
        <x:f>IF(B430="","",IF(COUNTIFS('Item setup'!$A$8:$A$47,B430)&lt;&gt;1,"n.a.",INDEX('Item setup'!$E$8:$E$47,MATCH(B430,'Item setup'!$A$8:$A$47,0))))</x:f>
      </x:c>
      <x:c r="J430" s="17" t="str">
        <x:f>IF(B430="","",IF(COUNTIFS('Item setup'!$A$8:$A$47,B430)&lt;&gt;1,"n.a.",INDEX('Item setup'!$I$8:$I$47,MATCH(B430,'Item setup'!$A$8:$A$47,0))))</x:f>
      </x:c>
      <x:c r="K430" s="17" t="str">
        <x:f>IF(OR(A430="",B430="",NOT(ISNUMBER(F430))),"",IF(ISNUMBER(J430),F430*J430,"n.a."))</x:f>
      </x:c>
      <x:c r="L430" s="15" t="str">
        <x:f>IF(OR(B430="",NOT(ISNUMBER(E430))),"",IF(OR(D430="Routine",D430="QC",D430="Repeat"),IF(COUNTIFS('Item setup'!$A$8:$A$47,B430)&lt;&gt;1,"n.a.",IF(IF(D430="Routine",COUNTIFS('Item setup'!$A$8:$A$47,B430,'Item setup'!$J$8:$J$47,"&lt;&gt;"),IF(D430="QC",COUNTIFS('Item setup'!$A$8:$A$47,B430,'Item setup'!$K$8:$K$47,"&lt;&gt;"),COUNTIFS('Item setup'!$A$8:$A$47,B430,'Item setup'!$L$8:$L$47,"&lt;&gt;")))=0,"n.a.",E430*IF(D430="Routine",INDEX('Item setup'!$J$8:$J$47,MATCH(B430,'Item setup'!$A$8:$A$47,0)),IF(D430="QC",INDEX('Item setup'!$K$8:$K$47,MATCH(B430,'Item setup'!$A$8:$A$47,0)),INDEX('Item setup'!$L$8:$L$47,MATCH(B430,'Item setup'!$A$8:$A$47,0)))))),""))</x:f>
      </x:c>
      <x:c r="M430" s="15" t="str">
        <x:f>IF(AND(ISNUMBER(F430),ISNUMBER(L430)),F430-L430,"")</x:f>
      </x:c>
      <x:c r="N430" s="15" t="str">
        <x:f>IF(COUNTA(A430:G430)=0,"",IF(OR(A430="",B430="",C430="",D430="",NOT(ISNUMBER(F430))),"Complete entry",IF(OR(NOT(ISNUMBER(A430)),NOT(ISNUMBER(F430)),F430&lt;0),"Invalid date/quantity",IF(COUNTIFS('Item setup'!$A$8:$A$47,B430)&lt;&gt;1,"Check item ID",IF(COUNTIFS('Lot register'!$A$8:$A$107,B430,'Lot register'!$B$8:$B$107,C430)&lt;&gt;1,"Check lot ID",IF(OR(D430="Routine",D430="QC",D430="Repeat"),IF(OR(NOT(ISNUMBER(E430)),E430&lt;0),"Enter work count",IF(NOT(ISNUMBER(J430)),"Enter pack details","Recorded")),IF(NOT(ISNUMBER(J430)),"Enter pack details","Recorded")))))))</x:f>
      </x:c>
      <x:c r="O430" s="15" t="str">
        <x:f>IF(B430="","",IF(COUNTIFS('Item setup'!$A$8:$A$47,B430)&lt;&gt;1,"n.a.",INDEX('Item setup'!$F$8:$F$47,MATCH(B430,'Item setup'!$A$8:$A$47,0))))</x:f>
      </x:c>
    </x:row>
    <x:row r="431" ht="24" customHeight="1">
      <x:c r="A431" s="7"/>
      <x:c r="B431" s="5"/>
      <x:c r="C431" s="5"/>
      <x:c r="D431" s="5"/>
      <x:c r="E431" s="16"/>
      <x:c r="F431" s="16"/>
      <x:c r="G431" s="5"/>
      <x:c r="H431" s="15" t="str">
        <x:f>IF(B431="","",IF(COUNTIFS('Item setup'!$A$8:$A$47,B431)&lt;&gt;1,"n.a.",INDEX('Item setup'!$B$8:$B$47,MATCH(B431,'Item setup'!$A$8:$A$47,0))))</x:f>
      </x:c>
      <x:c r="I431" s="15" t="str">
        <x:f>IF(B431="","",IF(COUNTIFS('Item setup'!$A$8:$A$47,B431)&lt;&gt;1,"n.a.",INDEX('Item setup'!$E$8:$E$47,MATCH(B431,'Item setup'!$A$8:$A$47,0))))</x:f>
      </x:c>
      <x:c r="J431" s="17" t="str">
        <x:f>IF(B431="","",IF(COUNTIFS('Item setup'!$A$8:$A$47,B431)&lt;&gt;1,"n.a.",INDEX('Item setup'!$I$8:$I$47,MATCH(B431,'Item setup'!$A$8:$A$47,0))))</x:f>
      </x:c>
      <x:c r="K431" s="17" t="str">
        <x:f>IF(OR(A431="",B431="",NOT(ISNUMBER(F431))),"",IF(ISNUMBER(J431),F431*J431,"n.a."))</x:f>
      </x:c>
      <x:c r="L431" s="15" t="str">
        <x:f>IF(OR(B431="",NOT(ISNUMBER(E431))),"",IF(OR(D431="Routine",D431="QC",D431="Repeat"),IF(COUNTIFS('Item setup'!$A$8:$A$47,B431)&lt;&gt;1,"n.a.",IF(IF(D431="Routine",COUNTIFS('Item setup'!$A$8:$A$47,B431,'Item setup'!$J$8:$J$47,"&lt;&gt;"),IF(D431="QC",COUNTIFS('Item setup'!$A$8:$A$47,B431,'Item setup'!$K$8:$K$47,"&lt;&gt;"),COUNTIFS('Item setup'!$A$8:$A$47,B431,'Item setup'!$L$8:$L$47,"&lt;&gt;")))=0,"n.a.",E431*IF(D431="Routine",INDEX('Item setup'!$J$8:$J$47,MATCH(B431,'Item setup'!$A$8:$A$47,0)),IF(D431="QC",INDEX('Item setup'!$K$8:$K$47,MATCH(B431,'Item setup'!$A$8:$A$47,0)),INDEX('Item setup'!$L$8:$L$47,MATCH(B431,'Item setup'!$A$8:$A$47,0)))))),""))</x:f>
      </x:c>
      <x:c r="M431" s="15" t="str">
        <x:f>IF(AND(ISNUMBER(F431),ISNUMBER(L431)),F431-L431,"")</x:f>
      </x:c>
      <x:c r="N431" s="15" t="str">
        <x:f>IF(COUNTA(A431:G431)=0,"",IF(OR(A431="",B431="",C431="",D431="",NOT(ISNUMBER(F431))),"Complete entry",IF(OR(NOT(ISNUMBER(A431)),NOT(ISNUMBER(F431)),F431&lt;0),"Invalid date/quantity",IF(COUNTIFS('Item setup'!$A$8:$A$47,B431)&lt;&gt;1,"Check item ID",IF(COUNTIFS('Lot register'!$A$8:$A$107,B431,'Lot register'!$B$8:$B$107,C431)&lt;&gt;1,"Check lot ID",IF(OR(D431="Routine",D431="QC",D431="Repeat"),IF(OR(NOT(ISNUMBER(E431)),E431&lt;0),"Enter work count",IF(NOT(ISNUMBER(J431)),"Enter pack details","Recorded")),IF(NOT(ISNUMBER(J431)),"Enter pack details","Recorded")))))))</x:f>
      </x:c>
      <x:c r="O431" s="15" t="str">
        <x:f>IF(B431="","",IF(COUNTIFS('Item setup'!$A$8:$A$47,B431)&lt;&gt;1,"n.a.",INDEX('Item setup'!$F$8:$F$47,MATCH(B431,'Item setup'!$A$8:$A$47,0))))</x:f>
      </x:c>
    </x:row>
    <x:row r="432" ht="24" customHeight="1">
      <x:c r="A432" s="7"/>
      <x:c r="B432" s="5"/>
      <x:c r="C432" s="5"/>
      <x:c r="D432" s="5"/>
      <x:c r="E432" s="16"/>
      <x:c r="F432" s="16"/>
      <x:c r="G432" s="5"/>
      <x:c r="H432" s="15" t="str">
        <x:f>IF(B432="","",IF(COUNTIFS('Item setup'!$A$8:$A$47,B432)&lt;&gt;1,"n.a.",INDEX('Item setup'!$B$8:$B$47,MATCH(B432,'Item setup'!$A$8:$A$47,0))))</x:f>
      </x:c>
      <x:c r="I432" s="15" t="str">
        <x:f>IF(B432="","",IF(COUNTIFS('Item setup'!$A$8:$A$47,B432)&lt;&gt;1,"n.a.",INDEX('Item setup'!$E$8:$E$47,MATCH(B432,'Item setup'!$A$8:$A$47,0))))</x:f>
      </x:c>
      <x:c r="J432" s="17" t="str">
        <x:f>IF(B432="","",IF(COUNTIFS('Item setup'!$A$8:$A$47,B432)&lt;&gt;1,"n.a.",INDEX('Item setup'!$I$8:$I$47,MATCH(B432,'Item setup'!$A$8:$A$47,0))))</x:f>
      </x:c>
      <x:c r="K432" s="17" t="str">
        <x:f>IF(OR(A432="",B432="",NOT(ISNUMBER(F432))),"",IF(ISNUMBER(J432),F432*J432,"n.a."))</x:f>
      </x:c>
      <x:c r="L432" s="15" t="str">
        <x:f>IF(OR(B432="",NOT(ISNUMBER(E432))),"",IF(OR(D432="Routine",D432="QC",D432="Repeat"),IF(COUNTIFS('Item setup'!$A$8:$A$47,B432)&lt;&gt;1,"n.a.",IF(IF(D432="Routine",COUNTIFS('Item setup'!$A$8:$A$47,B432,'Item setup'!$J$8:$J$47,"&lt;&gt;"),IF(D432="QC",COUNTIFS('Item setup'!$A$8:$A$47,B432,'Item setup'!$K$8:$K$47,"&lt;&gt;"),COUNTIFS('Item setup'!$A$8:$A$47,B432,'Item setup'!$L$8:$L$47,"&lt;&gt;")))=0,"n.a.",E432*IF(D432="Routine",INDEX('Item setup'!$J$8:$J$47,MATCH(B432,'Item setup'!$A$8:$A$47,0)),IF(D432="QC",INDEX('Item setup'!$K$8:$K$47,MATCH(B432,'Item setup'!$A$8:$A$47,0)),INDEX('Item setup'!$L$8:$L$47,MATCH(B432,'Item setup'!$A$8:$A$47,0)))))),""))</x:f>
      </x:c>
      <x:c r="M432" s="15" t="str">
        <x:f>IF(AND(ISNUMBER(F432),ISNUMBER(L432)),F432-L432,"")</x:f>
      </x:c>
      <x:c r="N432" s="15" t="str">
        <x:f>IF(COUNTA(A432:G432)=0,"",IF(OR(A432="",B432="",C432="",D432="",NOT(ISNUMBER(F432))),"Complete entry",IF(OR(NOT(ISNUMBER(A432)),NOT(ISNUMBER(F432)),F432&lt;0),"Invalid date/quantity",IF(COUNTIFS('Item setup'!$A$8:$A$47,B432)&lt;&gt;1,"Check item ID",IF(COUNTIFS('Lot register'!$A$8:$A$107,B432,'Lot register'!$B$8:$B$107,C432)&lt;&gt;1,"Check lot ID",IF(OR(D432="Routine",D432="QC",D432="Repeat"),IF(OR(NOT(ISNUMBER(E432)),E432&lt;0),"Enter work count",IF(NOT(ISNUMBER(J432)),"Enter pack details","Recorded")),IF(NOT(ISNUMBER(J432)),"Enter pack details","Recorded")))))))</x:f>
      </x:c>
      <x:c r="O432" s="15" t="str">
        <x:f>IF(B432="","",IF(COUNTIFS('Item setup'!$A$8:$A$47,B432)&lt;&gt;1,"n.a.",INDEX('Item setup'!$F$8:$F$47,MATCH(B432,'Item setup'!$A$8:$A$47,0))))</x:f>
      </x:c>
    </x:row>
    <x:row r="433" ht="24" customHeight="1">
      <x:c r="A433" s="7"/>
      <x:c r="B433" s="5"/>
      <x:c r="C433" s="5"/>
      <x:c r="D433" s="5"/>
      <x:c r="E433" s="16"/>
      <x:c r="F433" s="16"/>
      <x:c r="G433" s="5"/>
      <x:c r="H433" s="15" t="str">
        <x:f>IF(B433="","",IF(COUNTIFS('Item setup'!$A$8:$A$47,B433)&lt;&gt;1,"n.a.",INDEX('Item setup'!$B$8:$B$47,MATCH(B433,'Item setup'!$A$8:$A$47,0))))</x:f>
      </x:c>
      <x:c r="I433" s="15" t="str">
        <x:f>IF(B433="","",IF(COUNTIFS('Item setup'!$A$8:$A$47,B433)&lt;&gt;1,"n.a.",INDEX('Item setup'!$E$8:$E$47,MATCH(B433,'Item setup'!$A$8:$A$47,0))))</x:f>
      </x:c>
      <x:c r="J433" s="17" t="str">
        <x:f>IF(B433="","",IF(COUNTIFS('Item setup'!$A$8:$A$47,B433)&lt;&gt;1,"n.a.",INDEX('Item setup'!$I$8:$I$47,MATCH(B433,'Item setup'!$A$8:$A$47,0))))</x:f>
      </x:c>
      <x:c r="K433" s="17" t="str">
        <x:f>IF(OR(A433="",B433="",NOT(ISNUMBER(F433))),"",IF(ISNUMBER(J433),F433*J433,"n.a."))</x:f>
      </x:c>
      <x:c r="L433" s="15" t="str">
        <x:f>IF(OR(B433="",NOT(ISNUMBER(E433))),"",IF(OR(D433="Routine",D433="QC",D433="Repeat"),IF(COUNTIFS('Item setup'!$A$8:$A$47,B433)&lt;&gt;1,"n.a.",IF(IF(D433="Routine",COUNTIFS('Item setup'!$A$8:$A$47,B433,'Item setup'!$J$8:$J$47,"&lt;&gt;"),IF(D433="QC",COUNTIFS('Item setup'!$A$8:$A$47,B433,'Item setup'!$K$8:$K$47,"&lt;&gt;"),COUNTIFS('Item setup'!$A$8:$A$47,B433,'Item setup'!$L$8:$L$47,"&lt;&gt;")))=0,"n.a.",E433*IF(D433="Routine",INDEX('Item setup'!$J$8:$J$47,MATCH(B433,'Item setup'!$A$8:$A$47,0)),IF(D433="QC",INDEX('Item setup'!$K$8:$K$47,MATCH(B433,'Item setup'!$A$8:$A$47,0)),INDEX('Item setup'!$L$8:$L$47,MATCH(B433,'Item setup'!$A$8:$A$47,0)))))),""))</x:f>
      </x:c>
      <x:c r="M433" s="15" t="str">
        <x:f>IF(AND(ISNUMBER(F433),ISNUMBER(L433)),F433-L433,"")</x:f>
      </x:c>
      <x:c r="N433" s="15" t="str">
        <x:f>IF(COUNTA(A433:G433)=0,"",IF(OR(A433="",B433="",C433="",D433="",NOT(ISNUMBER(F433))),"Complete entry",IF(OR(NOT(ISNUMBER(A433)),NOT(ISNUMBER(F433)),F433&lt;0),"Invalid date/quantity",IF(COUNTIFS('Item setup'!$A$8:$A$47,B433)&lt;&gt;1,"Check item ID",IF(COUNTIFS('Lot register'!$A$8:$A$107,B433,'Lot register'!$B$8:$B$107,C433)&lt;&gt;1,"Check lot ID",IF(OR(D433="Routine",D433="QC",D433="Repeat"),IF(OR(NOT(ISNUMBER(E433)),E433&lt;0),"Enter work count",IF(NOT(ISNUMBER(J433)),"Enter pack details","Recorded")),IF(NOT(ISNUMBER(J433)),"Enter pack details","Recorded")))))))</x:f>
      </x:c>
      <x:c r="O433" s="15" t="str">
        <x:f>IF(B433="","",IF(COUNTIFS('Item setup'!$A$8:$A$47,B433)&lt;&gt;1,"n.a.",INDEX('Item setup'!$F$8:$F$47,MATCH(B433,'Item setup'!$A$8:$A$47,0))))</x:f>
      </x:c>
    </x:row>
    <x:row r="434" ht="24" customHeight="1">
      <x:c r="A434" s="7"/>
      <x:c r="B434" s="5"/>
      <x:c r="C434" s="5"/>
      <x:c r="D434" s="5"/>
      <x:c r="E434" s="16"/>
      <x:c r="F434" s="16"/>
      <x:c r="G434" s="5"/>
      <x:c r="H434" s="15" t="str">
        <x:f>IF(B434="","",IF(COUNTIFS('Item setup'!$A$8:$A$47,B434)&lt;&gt;1,"n.a.",INDEX('Item setup'!$B$8:$B$47,MATCH(B434,'Item setup'!$A$8:$A$47,0))))</x:f>
      </x:c>
      <x:c r="I434" s="15" t="str">
        <x:f>IF(B434="","",IF(COUNTIFS('Item setup'!$A$8:$A$47,B434)&lt;&gt;1,"n.a.",INDEX('Item setup'!$E$8:$E$47,MATCH(B434,'Item setup'!$A$8:$A$47,0))))</x:f>
      </x:c>
      <x:c r="J434" s="17" t="str">
        <x:f>IF(B434="","",IF(COUNTIFS('Item setup'!$A$8:$A$47,B434)&lt;&gt;1,"n.a.",INDEX('Item setup'!$I$8:$I$47,MATCH(B434,'Item setup'!$A$8:$A$47,0))))</x:f>
      </x:c>
      <x:c r="K434" s="17" t="str">
        <x:f>IF(OR(A434="",B434="",NOT(ISNUMBER(F434))),"",IF(ISNUMBER(J434),F434*J434,"n.a."))</x:f>
      </x:c>
      <x:c r="L434" s="15" t="str">
        <x:f>IF(OR(B434="",NOT(ISNUMBER(E434))),"",IF(OR(D434="Routine",D434="QC",D434="Repeat"),IF(COUNTIFS('Item setup'!$A$8:$A$47,B434)&lt;&gt;1,"n.a.",IF(IF(D434="Routine",COUNTIFS('Item setup'!$A$8:$A$47,B434,'Item setup'!$J$8:$J$47,"&lt;&gt;"),IF(D434="QC",COUNTIFS('Item setup'!$A$8:$A$47,B434,'Item setup'!$K$8:$K$47,"&lt;&gt;"),COUNTIFS('Item setup'!$A$8:$A$47,B434,'Item setup'!$L$8:$L$47,"&lt;&gt;")))=0,"n.a.",E434*IF(D434="Routine",INDEX('Item setup'!$J$8:$J$47,MATCH(B434,'Item setup'!$A$8:$A$47,0)),IF(D434="QC",INDEX('Item setup'!$K$8:$K$47,MATCH(B434,'Item setup'!$A$8:$A$47,0)),INDEX('Item setup'!$L$8:$L$47,MATCH(B434,'Item setup'!$A$8:$A$47,0)))))),""))</x:f>
      </x:c>
      <x:c r="M434" s="15" t="str">
        <x:f>IF(AND(ISNUMBER(F434),ISNUMBER(L434)),F434-L434,"")</x:f>
      </x:c>
      <x:c r="N434" s="15" t="str">
        <x:f>IF(COUNTA(A434:G434)=0,"",IF(OR(A434="",B434="",C434="",D434="",NOT(ISNUMBER(F434))),"Complete entry",IF(OR(NOT(ISNUMBER(A434)),NOT(ISNUMBER(F434)),F434&lt;0),"Invalid date/quantity",IF(COUNTIFS('Item setup'!$A$8:$A$47,B434)&lt;&gt;1,"Check item ID",IF(COUNTIFS('Lot register'!$A$8:$A$107,B434,'Lot register'!$B$8:$B$107,C434)&lt;&gt;1,"Check lot ID",IF(OR(D434="Routine",D434="QC",D434="Repeat"),IF(OR(NOT(ISNUMBER(E434)),E434&lt;0),"Enter work count",IF(NOT(ISNUMBER(J434)),"Enter pack details","Recorded")),IF(NOT(ISNUMBER(J434)),"Enter pack details","Recorded")))))))</x:f>
      </x:c>
      <x:c r="O434" s="15" t="str">
        <x:f>IF(B434="","",IF(COUNTIFS('Item setup'!$A$8:$A$47,B434)&lt;&gt;1,"n.a.",INDEX('Item setup'!$F$8:$F$47,MATCH(B434,'Item setup'!$A$8:$A$47,0))))</x:f>
      </x:c>
    </x:row>
    <x:row r="435" ht="24" customHeight="1">
      <x:c r="A435" s="7"/>
      <x:c r="B435" s="5"/>
      <x:c r="C435" s="5"/>
      <x:c r="D435" s="5"/>
      <x:c r="E435" s="16"/>
      <x:c r="F435" s="16"/>
      <x:c r="G435" s="5"/>
      <x:c r="H435" s="15" t="str">
        <x:f>IF(B435="","",IF(COUNTIFS('Item setup'!$A$8:$A$47,B435)&lt;&gt;1,"n.a.",INDEX('Item setup'!$B$8:$B$47,MATCH(B435,'Item setup'!$A$8:$A$47,0))))</x:f>
      </x:c>
      <x:c r="I435" s="15" t="str">
        <x:f>IF(B435="","",IF(COUNTIFS('Item setup'!$A$8:$A$47,B435)&lt;&gt;1,"n.a.",INDEX('Item setup'!$E$8:$E$47,MATCH(B435,'Item setup'!$A$8:$A$47,0))))</x:f>
      </x:c>
      <x:c r="J435" s="17" t="str">
        <x:f>IF(B435="","",IF(COUNTIFS('Item setup'!$A$8:$A$47,B435)&lt;&gt;1,"n.a.",INDEX('Item setup'!$I$8:$I$47,MATCH(B435,'Item setup'!$A$8:$A$47,0))))</x:f>
      </x:c>
      <x:c r="K435" s="17" t="str">
        <x:f>IF(OR(A435="",B435="",NOT(ISNUMBER(F435))),"",IF(ISNUMBER(J435),F435*J435,"n.a."))</x:f>
      </x:c>
      <x:c r="L435" s="15" t="str">
        <x:f>IF(OR(B435="",NOT(ISNUMBER(E435))),"",IF(OR(D435="Routine",D435="QC",D435="Repeat"),IF(COUNTIFS('Item setup'!$A$8:$A$47,B435)&lt;&gt;1,"n.a.",IF(IF(D435="Routine",COUNTIFS('Item setup'!$A$8:$A$47,B435,'Item setup'!$J$8:$J$47,"&lt;&gt;"),IF(D435="QC",COUNTIFS('Item setup'!$A$8:$A$47,B435,'Item setup'!$K$8:$K$47,"&lt;&gt;"),COUNTIFS('Item setup'!$A$8:$A$47,B435,'Item setup'!$L$8:$L$47,"&lt;&gt;")))=0,"n.a.",E435*IF(D435="Routine",INDEX('Item setup'!$J$8:$J$47,MATCH(B435,'Item setup'!$A$8:$A$47,0)),IF(D435="QC",INDEX('Item setup'!$K$8:$K$47,MATCH(B435,'Item setup'!$A$8:$A$47,0)),INDEX('Item setup'!$L$8:$L$47,MATCH(B435,'Item setup'!$A$8:$A$47,0)))))),""))</x:f>
      </x:c>
      <x:c r="M435" s="15" t="str">
        <x:f>IF(AND(ISNUMBER(F435),ISNUMBER(L435)),F435-L435,"")</x:f>
      </x:c>
      <x:c r="N435" s="15" t="str">
        <x:f>IF(COUNTA(A435:G435)=0,"",IF(OR(A435="",B435="",C435="",D435="",NOT(ISNUMBER(F435))),"Complete entry",IF(OR(NOT(ISNUMBER(A435)),NOT(ISNUMBER(F435)),F435&lt;0),"Invalid date/quantity",IF(COUNTIFS('Item setup'!$A$8:$A$47,B435)&lt;&gt;1,"Check item ID",IF(COUNTIFS('Lot register'!$A$8:$A$107,B435,'Lot register'!$B$8:$B$107,C435)&lt;&gt;1,"Check lot ID",IF(OR(D435="Routine",D435="QC",D435="Repeat"),IF(OR(NOT(ISNUMBER(E435)),E435&lt;0),"Enter work count",IF(NOT(ISNUMBER(J435)),"Enter pack details","Recorded")),IF(NOT(ISNUMBER(J435)),"Enter pack details","Recorded")))))))</x:f>
      </x:c>
      <x:c r="O435" s="15" t="str">
        <x:f>IF(B435="","",IF(COUNTIFS('Item setup'!$A$8:$A$47,B435)&lt;&gt;1,"n.a.",INDEX('Item setup'!$F$8:$F$47,MATCH(B435,'Item setup'!$A$8:$A$47,0))))</x:f>
      </x:c>
    </x:row>
    <x:row r="436" ht="24" customHeight="1">
      <x:c r="A436" s="7"/>
      <x:c r="B436" s="5"/>
      <x:c r="C436" s="5"/>
      <x:c r="D436" s="5"/>
      <x:c r="E436" s="16"/>
      <x:c r="F436" s="16"/>
      <x:c r="G436" s="5"/>
      <x:c r="H436" s="15" t="str">
        <x:f>IF(B436="","",IF(COUNTIFS('Item setup'!$A$8:$A$47,B436)&lt;&gt;1,"n.a.",INDEX('Item setup'!$B$8:$B$47,MATCH(B436,'Item setup'!$A$8:$A$47,0))))</x:f>
      </x:c>
      <x:c r="I436" s="15" t="str">
        <x:f>IF(B436="","",IF(COUNTIFS('Item setup'!$A$8:$A$47,B436)&lt;&gt;1,"n.a.",INDEX('Item setup'!$E$8:$E$47,MATCH(B436,'Item setup'!$A$8:$A$47,0))))</x:f>
      </x:c>
      <x:c r="J436" s="17" t="str">
        <x:f>IF(B436="","",IF(COUNTIFS('Item setup'!$A$8:$A$47,B436)&lt;&gt;1,"n.a.",INDEX('Item setup'!$I$8:$I$47,MATCH(B436,'Item setup'!$A$8:$A$47,0))))</x:f>
      </x:c>
      <x:c r="K436" s="17" t="str">
        <x:f>IF(OR(A436="",B436="",NOT(ISNUMBER(F436))),"",IF(ISNUMBER(J436),F436*J436,"n.a."))</x:f>
      </x:c>
      <x:c r="L436" s="15" t="str">
        <x:f>IF(OR(B436="",NOT(ISNUMBER(E436))),"",IF(OR(D436="Routine",D436="QC",D436="Repeat"),IF(COUNTIFS('Item setup'!$A$8:$A$47,B436)&lt;&gt;1,"n.a.",IF(IF(D436="Routine",COUNTIFS('Item setup'!$A$8:$A$47,B436,'Item setup'!$J$8:$J$47,"&lt;&gt;"),IF(D436="QC",COUNTIFS('Item setup'!$A$8:$A$47,B436,'Item setup'!$K$8:$K$47,"&lt;&gt;"),COUNTIFS('Item setup'!$A$8:$A$47,B436,'Item setup'!$L$8:$L$47,"&lt;&gt;")))=0,"n.a.",E436*IF(D436="Routine",INDEX('Item setup'!$J$8:$J$47,MATCH(B436,'Item setup'!$A$8:$A$47,0)),IF(D436="QC",INDEX('Item setup'!$K$8:$K$47,MATCH(B436,'Item setup'!$A$8:$A$47,0)),INDEX('Item setup'!$L$8:$L$47,MATCH(B436,'Item setup'!$A$8:$A$47,0)))))),""))</x:f>
      </x:c>
      <x:c r="M436" s="15" t="str">
        <x:f>IF(AND(ISNUMBER(F436),ISNUMBER(L436)),F436-L436,"")</x:f>
      </x:c>
      <x:c r="N436" s="15" t="str">
        <x:f>IF(COUNTA(A436:G436)=0,"",IF(OR(A436="",B436="",C436="",D436="",NOT(ISNUMBER(F436))),"Complete entry",IF(OR(NOT(ISNUMBER(A436)),NOT(ISNUMBER(F436)),F436&lt;0),"Invalid date/quantity",IF(COUNTIFS('Item setup'!$A$8:$A$47,B436)&lt;&gt;1,"Check item ID",IF(COUNTIFS('Lot register'!$A$8:$A$107,B436,'Lot register'!$B$8:$B$107,C436)&lt;&gt;1,"Check lot ID",IF(OR(D436="Routine",D436="QC",D436="Repeat"),IF(OR(NOT(ISNUMBER(E436)),E436&lt;0),"Enter work count",IF(NOT(ISNUMBER(J436)),"Enter pack details","Recorded")),IF(NOT(ISNUMBER(J436)),"Enter pack details","Recorded")))))))</x:f>
      </x:c>
      <x:c r="O436" s="15" t="str">
        <x:f>IF(B436="","",IF(COUNTIFS('Item setup'!$A$8:$A$47,B436)&lt;&gt;1,"n.a.",INDEX('Item setup'!$F$8:$F$47,MATCH(B436,'Item setup'!$A$8:$A$47,0))))</x:f>
      </x:c>
    </x:row>
    <x:row r="437" ht="24" customHeight="1">
      <x:c r="A437" s="7"/>
      <x:c r="B437" s="5"/>
      <x:c r="C437" s="5"/>
      <x:c r="D437" s="5"/>
      <x:c r="E437" s="16"/>
      <x:c r="F437" s="16"/>
      <x:c r="G437" s="5"/>
      <x:c r="H437" s="15" t="str">
        <x:f>IF(B437="","",IF(COUNTIFS('Item setup'!$A$8:$A$47,B437)&lt;&gt;1,"n.a.",INDEX('Item setup'!$B$8:$B$47,MATCH(B437,'Item setup'!$A$8:$A$47,0))))</x:f>
      </x:c>
      <x:c r="I437" s="15" t="str">
        <x:f>IF(B437="","",IF(COUNTIFS('Item setup'!$A$8:$A$47,B437)&lt;&gt;1,"n.a.",INDEX('Item setup'!$E$8:$E$47,MATCH(B437,'Item setup'!$A$8:$A$47,0))))</x:f>
      </x:c>
      <x:c r="J437" s="17" t="str">
        <x:f>IF(B437="","",IF(COUNTIFS('Item setup'!$A$8:$A$47,B437)&lt;&gt;1,"n.a.",INDEX('Item setup'!$I$8:$I$47,MATCH(B437,'Item setup'!$A$8:$A$47,0))))</x:f>
      </x:c>
      <x:c r="K437" s="17" t="str">
        <x:f>IF(OR(A437="",B437="",NOT(ISNUMBER(F437))),"",IF(ISNUMBER(J437),F437*J437,"n.a."))</x:f>
      </x:c>
      <x:c r="L437" s="15" t="str">
        <x:f>IF(OR(B437="",NOT(ISNUMBER(E437))),"",IF(OR(D437="Routine",D437="QC",D437="Repeat"),IF(COUNTIFS('Item setup'!$A$8:$A$47,B437)&lt;&gt;1,"n.a.",IF(IF(D437="Routine",COUNTIFS('Item setup'!$A$8:$A$47,B437,'Item setup'!$J$8:$J$47,"&lt;&gt;"),IF(D437="QC",COUNTIFS('Item setup'!$A$8:$A$47,B437,'Item setup'!$K$8:$K$47,"&lt;&gt;"),COUNTIFS('Item setup'!$A$8:$A$47,B437,'Item setup'!$L$8:$L$47,"&lt;&gt;")))=0,"n.a.",E437*IF(D437="Routine",INDEX('Item setup'!$J$8:$J$47,MATCH(B437,'Item setup'!$A$8:$A$47,0)),IF(D437="QC",INDEX('Item setup'!$K$8:$K$47,MATCH(B437,'Item setup'!$A$8:$A$47,0)),INDEX('Item setup'!$L$8:$L$47,MATCH(B437,'Item setup'!$A$8:$A$47,0)))))),""))</x:f>
      </x:c>
      <x:c r="M437" s="15" t="str">
        <x:f>IF(AND(ISNUMBER(F437),ISNUMBER(L437)),F437-L437,"")</x:f>
      </x:c>
      <x:c r="N437" s="15" t="str">
        <x:f>IF(COUNTA(A437:G437)=0,"",IF(OR(A437="",B437="",C437="",D437="",NOT(ISNUMBER(F437))),"Complete entry",IF(OR(NOT(ISNUMBER(A437)),NOT(ISNUMBER(F437)),F437&lt;0),"Invalid date/quantity",IF(COUNTIFS('Item setup'!$A$8:$A$47,B437)&lt;&gt;1,"Check item ID",IF(COUNTIFS('Lot register'!$A$8:$A$107,B437,'Lot register'!$B$8:$B$107,C437)&lt;&gt;1,"Check lot ID",IF(OR(D437="Routine",D437="QC",D437="Repeat"),IF(OR(NOT(ISNUMBER(E437)),E437&lt;0),"Enter work count",IF(NOT(ISNUMBER(J437)),"Enter pack details","Recorded")),IF(NOT(ISNUMBER(J437)),"Enter pack details","Recorded")))))))</x:f>
      </x:c>
      <x:c r="O437" s="15" t="str">
        <x:f>IF(B437="","",IF(COUNTIFS('Item setup'!$A$8:$A$47,B437)&lt;&gt;1,"n.a.",INDEX('Item setup'!$F$8:$F$47,MATCH(B437,'Item setup'!$A$8:$A$47,0))))</x:f>
      </x:c>
    </x:row>
    <x:row r="438" ht="24" customHeight="1">
      <x:c r="A438" s="7"/>
      <x:c r="B438" s="5"/>
      <x:c r="C438" s="5"/>
      <x:c r="D438" s="5"/>
      <x:c r="E438" s="16"/>
      <x:c r="F438" s="16"/>
      <x:c r="G438" s="5"/>
      <x:c r="H438" s="15" t="str">
        <x:f>IF(B438="","",IF(COUNTIFS('Item setup'!$A$8:$A$47,B438)&lt;&gt;1,"n.a.",INDEX('Item setup'!$B$8:$B$47,MATCH(B438,'Item setup'!$A$8:$A$47,0))))</x:f>
      </x:c>
      <x:c r="I438" s="15" t="str">
        <x:f>IF(B438="","",IF(COUNTIFS('Item setup'!$A$8:$A$47,B438)&lt;&gt;1,"n.a.",INDEX('Item setup'!$E$8:$E$47,MATCH(B438,'Item setup'!$A$8:$A$47,0))))</x:f>
      </x:c>
      <x:c r="J438" s="17" t="str">
        <x:f>IF(B438="","",IF(COUNTIFS('Item setup'!$A$8:$A$47,B438)&lt;&gt;1,"n.a.",INDEX('Item setup'!$I$8:$I$47,MATCH(B438,'Item setup'!$A$8:$A$47,0))))</x:f>
      </x:c>
      <x:c r="K438" s="17" t="str">
        <x:f>IF(OR(A438="",B438="",NOT(ISNUMBER(F438))),"",IF(ISNUMBER(J438),F438*J438,"n.a."))</x:f>
      </x:c>
      <x:c r="L438" s="15" t="str">
        <x:f>IF(OR(B438="",NOT(ISNUMBER(E438))),"",IF(OR(D438="Routine",D438="QC",D438="Repeat"),IF(COUNTIFS('Item setup'!$A$8:$A$47,B438)&lt;&gt;1,"n.a.",IF(IF(D438="Routine",COUNTIFS('Item setup'!$A$8:$A$47,B438,'Item setup'!$J$8:$J$47,"&lt;&gt;"),IF(D438="QC",COUNTIFS('Item setup'!$A$8:$A$47,B438,'Item setup'!$K$8:$K$47,"&lt;&gt;"),COUNTIFS('Item setup'!$A$8:$A$47,B438,'Item setup'!$L$8:$L$47,"&lt;&gt;")))=0,"n.a.",E438*IF(D438="Routine",INDEX('Item setup'!$J$8:$J$47,MATCH(B438,'Item setup'!$A$8:$A$47,0)),IF(D438="QC",INDEX('Item setup'!$K$8:$K$47,MATCH(B438,'Item setup'!$A$8:$A$47,0)),INDEX('Item setup'!$L$8:$L$47,MATCH(B438,'Item setup'!$A$8:$A$47,0)))))),""))</x:f>
      </x:c>
      <x:c r="M438" s="15" t="str">
        <x:f>IF(AND(ISNUMBER(F438),ISNUMBER(L438)),F438-L438,"")</x:f>
      </x:c>
      <x:c r="N438" s="15" t="str">
        <x:f>IF(COUNTA(A438:G438)=0,"",IF(OR(A438="",B438="",C438="",D438="",NOT(ISNUMBER(F438))),"Complete entry",IF(OR(NOT(ISNUMBER(A438)),NOT(ISNUMBER(F438)),F438&lt;0),"Invalid date/quantity",IF(COUNTIFS('Item setup'!$A$8:$A$47,B438)&lt;&gt;1,"Check item ID",IF(COUNTIFS('Lot register'!$A$8:$A$107,B438,'Lot register'!$B$8:$B$107,C438)&lt;&gt;1,"Check lot ID",IF(OR(D438="Routine",D438="QC",D438="Repeat"),IF(OR(NOT(ISNUMBER(E438)),E438&lt;0),"Enter work count",IF(NOT(ISNUMBER(J438)),"Enter pack details","Recorded")),IF(NOT(ISNUMBER(J438)),"Enter pack details","Recorded")))))))</x:f>
      </x:c>
      <x:c r="O438" s="15" t="str">
        <x:f>IF(B438="","",IF(COUNTIFS('Item setup'!$A$8:$A$47,B438)&lt;&gt;1,"n.a.",INDEX('Item setup'!$F$8:$F$47,MATCH(B438,'Item setup'!$A$8:$A$47,0))))</x:f>
      </x:c>
    </x:row>
    <x:row r="439" ht="24" customHeight="1">
      <x:c r="A439" s="7"/>
      <x:c r="B439" s="5"/>
      <x:c r="C439" s="5"/>
      <x:c r="D439" s="5"/>
      <x:c r="E439" s="16"/>
      <x:c r="F439" s="16"/>
      <x:c r="G439" s="5"/>
      <x:c r="H439" s="15" t="str">
        <x:f>IF(B439="","",IF(COUNTIFS('Item setup'!$A$8:$A$47,B439)&lt;&gt;1,"n.a.",INDEX('Item setup'!$B$8:$B$47,MATCH(B439,'Item setup'!$A$8:$A$47,0))))</x:f>
      </x:c>
      <x:c r="I439" s="15" t="str">
        <x:f>IF(B439="","",IF(COUNTIFS('Item setup'!$A$8:$A$47,B439)&lt;&gt;1,"n.a.",INDEX('Item setup'!$E$8:$E$47,MATCH(B439,'Item setup'!$A$8:$A$47,0))))</x:f>
      </x:c>
      <x:c r="J439" s="17" t="str">
        <x:f>IF(B439="","",IF(COUNTIFS('Item setup'!$A$8:$A$47,B439)&lt;&gt;1,"n.a.",INDEX('Item setup'!$I$8:$I$47,MATCH(B439,'Item setup'!$A$8:$A$47,0))))</x:f>
      </x:c>
      <x:c r="K439" s="17" t="str">
        <x:f>IF(OR(A439="",B439="",NOT(ISNUMBER(F439))),"",IF(ISNUMBER(J439),F439*J439,"n.a."))</x:f>
      </x:c>
      <x:c r="L439" s="15" t="str">
        <x:f>IF(OR(B439="",NOT(ISNUMBER(E439))),"",IF(OR(D439="Routine",D439="QC",D439="Repeat"),IF(COUNTIFS('Item setup'!$A$8:$A$47,B439)&lt;&gt;1,"n.a.",IF(IF(D439="Routine",COUNTIFS('Item setup'!$A$8:$A$47,B439,'Item setup'!$J$8:$J$47,"&lt;&gt;"),IF(D439="QC",COUNTIFS('Item setup'!$A$8:$A$47,B439,'Item setup'!$K$8:$K$47,"&lt;&gt;"),COUNTIFS('Item setup'!$A$8:$A$47,B439,'Item setup'!$L$8:$L$47,"&lt;&gt;")))=0,"n.a.",E439*IF(D439="Routine",INDEX('Item setup'!$J$8:$J$47,MATCH(B439,'Item setup'!$A$8:$A$47,0)),IF(D439="QC",INDEX('Item setup'!$K$8:$K$47,MATCH(B439,'Item setup'!$A$8:$A$47,0)),INDEX('Item setup'!$L$8:$L$47,MATCH(B439,'Item setup'!$A$8:$A$47,0)))))),""))</x:f>
      </x:c>
      <x:c r="M439" s="15" t="str">
        <x:f>IF(AND(ISNUMBER(F439),ISNUMBER(L439)),F439-L439,"")</x:f>
      </x:c>
      <x:c r="N439" s="15" t="str">
        <x:f>IF(COUNTA(A439:G439)=0,"",IF(OR(A439="",B439="",C439="",D439="",NOT(ISNUMBER(F439))),"Complete entry",IF(OR(NOT(ISNUMBER(A439)),NOT(ISNUMBER(F439)),F439&lt;0),"Invalid date/quantity",IF(COUNTIFS('Item setup'!$A$8:$A$47,B439)&lt;&gt;1,"Check item ID",IF(COUNTIFS('Lot register'!$A$8:$A$107,B439,'Lot register'!$B$8:$B$107,C439)&lt;&gt;1,"Check lot ID",IF(OR(D439="Routine",D439="QC",D439="Repeat"),IF(OR(NOT(ISNUMBER(E439)),E439&lt;0),"Enter work count",IF(NOT(ISNUMBER(J439)),"Enter pack details","Recorded")),IF(NOT(ISNUMBER(J439)),"Enter pack details","Recorded")))))))</x:f>
      </x:c>
      <x:c r="O439" s="15" t="str">
        <x:f>IF(B439="","",IF(COUNTIFS('Item setup'!$A$8:$A$47,B439)&lt;&gt;1,"n.a.",INDEX('Item setup'!$F$8:$F$47,MATCH(B439,'Item setup'!$A$8:$A$47,0))))</x:f>
      </x:c>
    </x:row>
    <x:row r="440" ht="24" customHeight="1">
      <x:c r="A440" s="7"/>
      <x:c r="B440" s="5"/>
      <x:c r="C440" s="5"/>
      <x:c r="D440" s="5"/>
      <x:c r="E440" s="16"/>
      <x:c r="F440" s="16"/>
      <x:c r="G440" s="5"/>
      <x:c r="H440" s="15" t="str">
        <x:f>IF(B440="","",IF(COUNTIFS('Item setup'!$A$8:$A$47,B440)&lt;&gt;1,"n.a.",INDEX('Item setup'!$B$8:$B$47,MATCH(B440,'Item setup'!$A$8:$A$47,0))))</x:f>
      </x:c>
      <x:c r="I440" s="15" t="str">
        <x:f>IF(B440="","",IF(COUNTIFS('Item setup'!$A$8:$A$47,B440)&lt;&gt;1,"n.a.",INDEX('Item setup'!$E$8:$E$47,MATCH(B440,'Item setup'!$A$8:$A$47,0))))</x:f>
      </x:c>
      <x:c r="J440" s="17" t="str">
        <x:f>IF(B440="","",IF(COUNTIFS('Item setup'!$A$8:$A$47,B440)&lt;&gt;1,"n.a.",INDEX('Item setup'!$I$8:$I$47,MATCH(B440,'Item setup'!$A$8:$A$47,0))))</x:f>
      </x:c>
      <x:c r="K440" s="17" t="str">
        <x:f>IF(OR(A440="",B440="",NOT(ISNUMBER(F440))),"",IF(ISNUMBER(J440),F440*J440,"n.a."))</x:f>
      </x:c>
      <x:c r="L440" s="15" t="str">
        <x:f>IF(OR(B440="",NOT(ISNUMBER(E440))),"",IF(OR(D440="Routine",D440="QC",D440="Repeat"),IF(COUNTIFS('Item setup'!$A$8:$A$47,B440)&lt;&gt;1,"n.a.",IF(IF(D440="Routine",COUNTIFS('Item setup'!$A$8:$A$47,B440,'Item setup'!$J$8:$J$47,"&lt;&gt;"),IF(D440="QC",COUNTIFS('Item setup'!$A$8:$A$47,B440,'Item setup'!$K$8:$K$47,"&lt;&gt;"),COUNTIFS('Item setup'!$A$8:$A$47,B440,'Item setup'!$L$8:$L$47,"&lt;&gt;")))=0,"n.a.",E440*IF(D440="Routine",INDEX('Item setup'!$J$8:$J$47,MATCH(B440,'Item setup'!$A$8:$A$47,0)),IF(D440="QC",INDEX('Item setup'!$K$8:$K$47,MATCH(B440,'Item setup'!$A$8:$A$47,0)),INDEX('Item setup'!$L$8:$L$47,MATCH(B440,'Item setup'!$A$8:$A$47,0)))))),""))</x:f>
      </x:c>
      <x:c r="M440" s="15" t="str">
        <x:f>IF(AND(ISNUMBER(F440),ISNUMBER(L440)),F440-L440,"")</x:f>
      </x:c>
      <x:c r="N440" s="15" t="str">
        <x:f>IF(COUNTA(A440:G440)=0,"",IF(OR(A440="",B440="",C440="",D440="",NOT(ISNUMBER(F440))),"Complete entry",IF(OR(NOT(ISNUMBER(A440)),NOT(ISNUMBER(F440)),F440&lt;0),"Invalid date/quantity",IF(COUNTIFS('Item setup'!$A$8:$A$47,B440)&lt;&gt;1,"Check item ID",IF(COUNTIFS('Lot register'!$A$8:$A$107,B440,'Lot register'!$B$8:$B$107,C440)&lt;&gt;1,"Check lot ID",IF(OR(D440="Routine",D440="QC",D440="Repeat"),IF(OR(NOT(ISNUMBER(E440)),E440&lt;0),"Enter work count",IF(NOT(ISNUMBER(J440)),"Enter pack details","Recorded")),IF(NOT(ISNUMBER(J440)),"Enter pack details","Recorded")))))))</x:f>
      </x:c>
      <x:c r="O440" s="15" t="str">
        <x:f>IF(B440="","",IF(COUNTIFS('Item setup'!$A$8:$A$47,B440)&lt;&gt;1,"n.a.",INDEX('Item setup'!$F$8:$F$47,MATCH(B440,'Item setup'!$A$8:$A$47,0))))</x:f>
      </x:c>
    </x:row>
    <x:row r="441" ht="24" customHeight="1">
      <x:c r="A441" s="7"/>
      <x:c r="B441" s="5"/>
      <x:c r="C441" s="5"/>
      <x:c r="D441" s="5"/>
      <x:c r="E441" s="16"/>
      <x:c r="F441" s="16"/>
      <x:c r="G441" s="5"/>
      <x:c r="H441" s="15" t="str">
        <x:f>IF(B441="","",IF(COUNTIFS('Item setup'!$A$8:$A$47,B441)&lt;&gt;1,"n.a.",INDEX('Item setup'!$B$8:$B$47,MATCH(B441,'Item setup'!$A$8:$A$47,0))))</x:f>
      </x:c>
      <x:c r="I441" s="15" t="str">
        <x:f>IF(B441="","",IF(COUNTIFS('Item setup'!$A$8:$A$47,B441)&lt;&gt;1,"n.a.",INDEX('Item setup'!$E$8:$E$47,MATCH(B441,'Item setup'!$A$8:$A$47,0))))</x:f>
      </x:c>
      <x:c r="J441" s="17" t="str">
        <x:f>IF(B441="","",IF(COUNTIFS('Item setup'!$A$8:$A$47,B441)&lt;&gt;1,"n.a.",INDEX('Item setup'!$I$8:$I$47,MATCH(B441,'Item setup'!$A$8:$A$47,0))))</x:f>
      </x:c>
      <x:c r="K441" s="17" t="str">
        <x:f>IF(OR(A441="",B441="",NOT(ISNUMBER(F441))),"",IF(ISNUMBER(J441),F441*J441,"n.a."))</x:f>
      </x:c>
      <x:c r="L441" s="15" t="str">
        <x:f>IF(OR(B441="",NOT(ISNUMBER(E441))),"",IF(OR(D441="Routine",D441="QC",D441="Repeat"),IF(COUNTIFS('Item setup'!$A$8:$A$47,B441)&lt;&gt;1,"n.a.",IF(IF(D441="Routine",COUNTIFS('Item setup'!$A$8:$A$47,B441,'Item setup'!$J$8:$J$47,"&lt;&gt;"),IF(D441="QC",COUNTIFS('Item setup'!$A$8:$A$47,B441,'Item setup'!$K$8:$K$47,"&lt;&gt;"),COUNTIFS('Item setup'!$A$8:$A$47,B441,'Item setup'!$L$8:$L$47,"&lt;&gt;")))=0,"n.a.",E441*IF(D441="Routine",INDEX('Item setup'!$J$8:$J$47,MATCH(B441,'Item setup'!$A$8:$A$47,0)),IF(D441="QC",INDEX('Item setup'!$K$8:$K$47,MATCH(B441,'Item setup'!$A$8:$A$47,0)),INDEX('Item setup'!$L$8:$L$47,MATCH(B441,'Item setup'!$A$8:$A$47,0)))))),""))</x:f>
      </x:c>
      <x:c r="M441" s="15" t="str">
        <x:f>IF(AND(ISNUMBER(F441),ISNUMBER(L441)),F441-L441,"")</x:f>
      </x:c>
      <x:c r="N441" s="15" t="str">
        <x:f>IF(COUNTA(A441:G441)=0,"",IF(OR(A441="",B441="",C441="",D441="",NOT(ISNUMBER(F441))),"Complete entry",IF(OR(NOT(ISNUMBER(A441)),NOT(ISNUMBER(F441)),F441&lt;0),"Invalid date/quantity",IF(COUNTIFS('Item setup'!$A$8:$A$47,B441)&lt;&gt;1,"Check item ID",IF(COUNTIFS('Lot register'!$A$8:$A$107,B441,'Lot register'!$B$8:$B$107,C441)&lt;&gt;1,"Check lot ID",IF(OR(D441="Routine",D441="QC",D441="Repeat"),IF(OR(NOT(ISNUMBER(E441)),E441&lt;0),"Enter work count",IF(NOT(ISNUMBER(J441)),"Enter pack details","Recorded")),IF(NOT(ISNUMBER(J441)),"Enter pack details","Recorded")))))))</x:f>
      </x:c>
      <x:c r="O441" s="15" t="str">
        <x:f>IF(B441="","",IF(COUNTIFS('Item setup'!$A$8:$A$47,B441)&lt;&gt;1,"n.a.",INDEX('Item setup'!$F$8:$F$47,MATCH(B441,'Item setup'!$A$8:$A$47,0))))</x:f>
      </x:c>
    </x:row>
    <x:row r="442" ht="24" customHeight="1">
      <x:c r="A442" s="7"/>
      <x:c r="B442" s="5"/>
      <x:c r="C442" s="5"/>
      <x:c r="D442" s="5"/>
      <x:c r="E442" s="16"/>
      <x:c r="F442" s="16"/>
      <x:c r="G442" s="5"/>
      <x:c r="H442" s="15" t="str">
        <x:f>IF(B442="","",IF(COUNTIFS('Item setup'!$A$8:$A$47,B442)&lt;&gt;1,"n.a.",INDEX('Item setup'!$B$8:$B$47,MATCH(B442,'Item setup'!$A$8:$A$47,0))))</x:f>
      </x:c>
      <x:c r="I442" s="15" t="str">
        <x:f>IF(B442="","",IF(COUNTIFS('Item setup'!$A$8:$A$47,B442)&lt;&gt;1,"n.a.",INDEX('Item setup'!$E$8:$E$47,MATCH(B442,'Item setup'!$A$8:$A$47,0))))</x:f>
      </x:c>
      <x:c r="J442" s="17" t="str">
        <x:f>IF(B442="","",IF(COUNTIFS('Item setup'!$A$8:$A$47,B442)&lt;&gt;1,"n.a.",INDEX('Item setup'!$I$8:$I$47,MATCH(B442,'Item setup'!$A$8:$A$47,0))))</x:f>
      </x:c>
      <x:c r="K442" s="17" t="str">
        <x:f>IF(OR(A442="",B442="",NOT(ISNUMBER(F442))),"",IF(ISNUMBER(J442),F442*J442,"n.a."))</x:f>
      </x:c>
      <x:c r="L442" s="15" t="str">
        <x:f>IF(OR(B442="",NOT(ISNUMBER(E442))),"",IF(OR(D442="Routine",D442="QC",D442="Repeat"),IF(COUNTIFS('Item setup'!$A$8:$A$47,B442)&lt;&gt;1,"n.a.",IF(IF(D442="Routine",COUNTIFS('Item setup'!$A$8:$A$47,B442,'Item setup'!$J$8:$J$47,"&lt;&gt;"),IF(D442="QC",COUNTIFS('Item setup'!$A$8:$A$47,B442,'Item setup'!$K$8:$K$47,"&lt;&gt;"),COUNTIFS('Item setup'!$A$8:$A$47,B442,'Item setup'!$L$8:$L$47,"&lt;&gt;")))=0,"n.a.",E442*IF(D442="Routine",INDEX('Item setup'!$J$8:$J$47,MATCH(B442,'Item setup'!$A$8:$A$47,0)),IF(D442="QC",INDEX('Item setup'!$K$8:$K$47,MATCH(B442,'Item setup'!$A$8:$A$47,0)),INDEX('Item setup'!$L$8:$L$47,MATCH(B442,'Item setup'!$A$8:$A$47,0)))))),""))</x:f>
      </x:c>
      <x:c r="M442" s="15" t="str">
        <x:f>IF(AND(ISNUMBER(F442),ISNUMBER(L442)),F442-L442,"")</x:f>
      </x:c>
      <x:c r="N442" s="15" t="str">
        <x:f>IF(COUNTA(A442:G442)=0,"",IF(OR(A442="",B442="",C442="",D442="",NOT(ISNUMBER(F442))),"Complete entry",IF(OR(NOT(ISNUMBER(A442)),NOT(ISNUMBER(F442)),F442&lt;0),"Invalid date/quantity",IF(COUNTIFS('Item setup'!$A$8:$A$47,B442)&lt;&gt;1,"Check item ID",IF(COUNTIFS('Lot register'!$A$8:$A$107,B442,'Lot register'!$B$8:$B$107,C442)&lt;&gt;1,"Check lot ID",IF(OR(D442="Routine",D442="QC",D442="Repeat"),IF(OR(NOT(ISNUMBER(E442)),E442&lt;0),"Enter work count",IF(NOT(ISNUMBER(J442)),"Enter pack details","Recorded")),IF(NOT(ISNUMBER(J442)),"Enter pack details","Recorded")))))))</x:f>
      </x:c>
      <x:c r="O442" s="15" t="str">
        <x:f>IF(B442="","",IF(COUNTIFS('Item setup'!$A$8:$A$47,B442)&lt;&gt;1,"n.a.",INDEX('Item setup'!$F$8:$F$47,MATCH(B442,'Item setup'!$A$8:$A$47,0))))</x:f>
      </x:c>
    </x:row>
    <x:row r="443" ht="24" customHeight="1">
      <x:c r="A443" s="7"/>
      <x:c r="B443" s="5"/>
      <x:c r="C443" s="5"/>
      <x:c r="D443" s="5"/>
      <x:c r="E443" s="16"/>
      <x:c r="F443" s="16"/>
      <x:c r="G443" s="5"/>
      <x:c r="H443" s="15" t="str">
        <x:f>IF(B443="","",IF(COUNTIFS('Item setup'!$A$8:$A$47,B443)&lt;&gt;1,"n.a.",INDEX('Item setup'!$B$8:$B$47,MATCH(B443,'Item setup'!$A$8:$A$47,0))))</x:f>
      </x:c>
      <x:c r="I443" s="15" t="str">
        <x:f>IF(B443="","",IF(COUNTIFS('Item setup'!$A$8:$A$47,B443)&lt;&gt;1,"n.a.",INDEX('Item setup'!$E$8:$E$47,MATCH(B443,'Item setup'!$A$8:$A$47,0))))</x:f>
      </x:c>
      <x:c r="J443" s="17" t="str">
        <x:f>IF(B443="","",IF(COUNTIFS('Item setup'!$A$8:$A$47,B443)&lt;&gt;1,"n.a.",INDEX('Item setup'!$I$8:$I$47,MATCH(B443,'Item setup'!$A$8:$A$47,0))))</x:f>
      </x:c>
      <x:c r="K443" s="17" t="str">
        <x:f>IF(OR(A443="",B443="",NOT(ISNUMBER(F443))),"",IF(ISNUMBER(J443),F443*J443,"n.a."))</x:f>
      </x:c>
      <x:c r="L443" s="15" t="str">
        <x:f>IF(OR(B443="",NOT(ISNUMBER(E443))),"",IF(OR(D443="Routine",D443="QC",D443="Repeat"),IF(COUNTIFS('Item setup'!$A$8:$A$47,B443)&lt;&gt;1,"n.a.",IF(IF(D443="Routine",COUNTIFS('Item setup'!$A$8:$A$47,B443,'Item setup'!$J$8:$J$47,"&lt;&gt;"),IF(D443="QC",COUNTIFS('Item setup'!$A$8:$A$47,B443,'Item setup'!$K$8:$K$47,"&lt;&gt;"),COUNTIFS('Item setup'!$A$8:$A$47,B443,'Item setup'!$L$8:$L$47,"&lt;&gt;")))=0,"n.a.",E443*IF(D443="Routine",INDEX('Item setup'!$J$8:$J$47,MATCH(B443,'Item setup'!$A$8:$A$47,0)),IF(D443="QC",INDEX('Item setup'!$K$8:$K$47,MATCH(B443,'Item setup'!$A$8:$A$47,0)),INDEX('Item setup'!$L$8:$L$47,MATCH(B443,'Item setup'!$A$8:$A$47,0)))))),""))</x:f>
      </x:c>
      <x:c r="M443" s="15" t="str">
        <x:f>IF(AND(ISNUMBER(F443),ISNUMBER(L443)),F443-L443,"")</x:f>
      </x:c>
      <x:c r="N443" s="15" t="str">
        <x:f>IF(COUNTA(A443:G443)=0,"",IF(OR(A443="",B443="",C443="",D443="",NOT(ISNUMBER(F443))),"Complete entry",IF(OR(NOT(ISNUMBER(A443)),NOT(ISNUMBER(F443)),F443&lt;0),"Invalid date/quantity",IF(COUNTIFS('Item setup'!$A$8:$A$47,B443)&lt;&gt;1,"Check item ID",IF(COUNTIFS('Lot register'!$A$8:$A$107,B443,'Lot register'!$B$8:$B$107,C443)&lt;&gt;1,"Check lot ID",IF(OR(D443="Routine",D443="QC",D443="Repeat"),IF(OR(NOT(ISNUMBER(E443)),E443&lt;0),"Enter work count",IF(NOT(ISNUMBER(J443)),"Enter pack details","Recorded")),IF(NOT(ISNUMBER(J443)),"Enter pack details","Recorded")))))))</x:f>
      </x:c>
      <x:c r="O443" s="15" t="str">
        <x:f>IF(B443="","",IF(COUNTIFS('Item setup'!$A$8:$A$47,B443)&lt;&gt;1,"n.a.",INDEX('Item setup'!$F$8:$F$47,MATCH(B443,'Item setup'!$A$8:$A$47,0))))</x:f>
      </x:c>
    </x:row>
    <x:row r="444" ht="24" customHeight="1">
      <x:c r="A444" s="7"/>
      <x:c r="B444" s="5"/>
      <x:c r="C444" s="5"/>
      <x:c r="D444" s="5"/>
      <x:c r="E444" s="16"/>
      <x:c r="F444" s="16"/>
      <x:c r="G444" s="5"/>
      <x:c r="H444" s="15" t="str">
        <x:f>IF(B444="","",IF(COUNTIFS('Item setup'!$A$8:$A$47,B444)&lt;&gt;1,"n.a.",INDEX('Item setup'!$B$8:$B$47,MATCH(B444,'Item setup'!$A$8:$A$47,0))))</x:f>
      </x:c>
      <x:c r="I444" s="15" t="str">
        <x:f>IF(B444="","",IF(COUNTIFS('Item setup'!$A$8:$A$47,B444)&lt;&gt;1,"n.a.",INDEX('Item setup'!$E$8:$E$47,MATCH(B444,'Item setup'!$A$8:$A$47,0))))</x:f>
      </x:c>
      <x:c r="J444" s="17" t="str">
        <x:f>IF(B444="","",IF(COUNTIFS('Item setup'!$A$8:$A$47,B444)&lt;&gt;1,"n.a.",INDEX('Item setup'!$I$8:$I$47,MATCH(B444,'Item setup'!$A$8:$A$47,0))))</x:f>
      </x:c>
      <x:c r="K444" s="17" t="str">
        <x:f>IF(OR(A444="",B444="",NOT(ISNUMBER(F444))),"",IF(ISNUMBER(J444),F444*J444,"n.a."))</x:f>
      </x:c>
      <x:c r="L444" s="15" t="str">
        <x:f>IF(OR(B444="",NOT(ISNUMBER(E444))),"",IF(OR(D444="Routine",D444="QC",D444="Repeat"),IF(COUNTIFS('Item setup'!$A$8:$A$47,B444)&lt;&gt;1,"n.a.",IF(IF(D444="Routine",COUNTIFS('Item setup'!$A$8:$A$47,B444,'Item setup'!$J$8:$J$47,"&lt;&gt;"),IF(D444="QC",COUNTIFS('Item setup'!$A$8:$A$47,B444,'Item setup'!$K$8:$K$47,"&lt;&gt;"),COUNTIFS('Item setup'!$A$8:$A$47,B444,'Item setup'!$L$8:$L$47,"&lt;&gt;")))=0,"n.a.",E444*IF(D444="Routine",INDEX('Item setup'!$J$8:$J$47,MATCH(B444,'Item setup'!$A$8:$A$47,0)),IF(D444="QC",INDEX('Item setup'!$K$8:$K$47,MATCH(B444,'Item setup'!$A$8:$A$47,0)),INDEX('Item setup'!$L$8:$L$47,MATCH(B444,'Item setup'!$A$8:$A$47,0)))))),""))</x:f>
      </x:c>
      <x:c r="M444" s="15" t="str">
        <x:f>IF(AND(ISNUMBER(F444),ISNUMBER(L444)),F444-L444,"")</x:f>
      </x:c>
      <x:c r="N444" s="15" t="str">
        <x:f>IF(COUNTA(A444:G444)=0,"",IF(OR(A444="",B444="",C444="",D444="",NOT(ISNUMBER(F444))),"Complete entry",IF(OR(NOT(ISNUMBER(A444)),NOT(ISNUMBER(F444)),F444&lt;0),"Invalid date/quantity",IF(COUNTIFS('Item setup'!$A$8:$A$47,B444)&lt;&gt;1,"Check item ID",IF(COUNTIFS('Lot register'!$A$8:$A$107,B444,'Lot register'!$B$8:$B$107,C444)&lt;&gt;1,"Check lot ID",IF(OR(D444="Routine",D444="QC",D444="Repeat"),IF(OR(NOT(ISNUMBER(E444)),E444&lt;0),"Enter work count",IF(NOT(ISNUMBER(J444)),"Enter pack details","Recorded")),IF(NOT(ISNUMBER(J444)),"Enter pack details","Recorded")))))))</x:f>
      </x:c>
      <x:c r="O444" s="15" t="str">
        <x:f>IF(B444="","",IF(COUNTIFS('Item setup'!$A$8:$A$47,B444)&lt;&gt;1,"n.a.",INDEX('Item setup'!$F$8:$F$47,MATCH(B444,'Item setup'!$A$8:$A$47,0))))</x:f>
      </x:c>
    </x:row>
    <x:row r="445" ht="24" customHeight="1">
      <x:c r="A445" s="7"/>
      <x:c r="B445" s="5"/>
      <x:c r="C445" s="5"/>
      <x:c r="D445" s="5"/>
      <x:c r="E445" s="16"/>
      <x:c r="F445" s="16"/>
      <x:c r="G445" s="5"/>
      <x:c r="H445" s="15" t="str">
        <x:f>IF(B445="","",IF(COUNTIFS('Item setup'!$A$8:$A$47,B445)&lt;&gt;1,"n.a.",INDEX('Item setup'!$B$8:$B$47,MATCH(B445,'Item setup'!$A$8:$A$47,0))))</x:f>
      </x:c>
      <x:c r="I445" s="15" t="str">
        <x:f>IF(B445="","",IF(COUNTIFS('Item setup'!$A$8:$A$47,B445)&lt;&gt;1,"n.a.",INDEX('Item setup'!$E$8:$E$47,MATCH(B445,'Item setup'!$A$8:$A$47,0))))</x:f>
      </x:c>
      <x:c r="J445" s="17" t="str">
        <x:f>IF(B445="","",IF(COUNTIFS('Item setup'!$A$8:$A$47,B445)&lt;&gt;1,"n.a.",INDEX('Item setup'!$I$8:$I$47,MATCH(B445,'Item setup'!$A$8:$A$47,0))))</x:f>
      </x:c>
      <x:c r="K445" s="17" t="str">
        <x:f>IF(OR(A445="",B445="",NOT(ISNUMBER(F445))),"",IF(ISNUMBER(J445),F445*J445,"n.a."))</x:f>
      </x:c>
      <x:c r="L445" s="15" t="str">
        <x:f>IF(OR(B445="",NOT(ISNUMBER(E445))),"",IF(OR(D445="Routine",D445="QC",D445="Repeat"),IF(COUNTIFS('Item setup'!$A$8:$A$47,B445)&lt;&gt;1,"n.a.",IF(IF(D445="Routine",COUNTIFS('Item setup'!$A$8:$A$47,B445,'Item setup'!$J$8:$J$47,"&lt;&gt;"),IF(D445="QC",COUNTIFS('Item setup'!$A$8:$A$47,B445,'Item setup'!$K$8:$K$47,"&lt;&gt;"),COUNTIFS('Item setup'!$A$8:$A$47,B445,'Item setup'!$L$8:$L$47,"&lt;&gt;")))=0,"n.a.",E445*IF(D445="Routine",INDEX('Item setup'!$J$8:$J$47,MATCH(B445,'Item setup'!$A$8:$A$47,0)),IF(D445="QC",INDEX('Item setup'!$K$8:$K$47,MATCH(B445,'Item setup'!$A$8:$A$47,0)),INDEX('Item setup'!$L$8:$L$47,MATCH(B445,'Item setup'!$A$8:$A$47,0)))))),""))</x:f>
      </x:c>
      <x:c r="M445" s="15" t="str">
        <x:f>IF(AND(ISNUMBER(F445),ISNUMBER(L445)),F445-L445,"")</x:f>
      </x:c>
      <x:c r="N445" s="15" t="str">
        <x:f>IF(COUNTA(A445:G445)=0,"",IF(OR(A445="",B445="",C445="",D445="",NOT(ISNUMBER(F445))),"Complete entry",IF(OR(NOT(ISNUMBER(A445)),NOT(ISNUMBER(F445)),F445&lt;0),"Invalid date/quantity",IF(COUNTIFS('Item setup'!$A$8:$A$47,B445)&lt;&gt;1,"Check item ID",IF(COUNTIFS('Lot register'!$A$8:$A$107,B445,'Lot register'!$B$8:$B$107,C445)&lt;&gt;1,"Check lot ID",IF(OR(D445="Routine",D445="QC",D445="Repeat"),IF(OR(NOT(ISNUMBER(E445)),E445&lt;0),"Enter work count",IF(NOT(ISNUMBER(J445)),"Enter pack details","Recorded")),IF(NOT(ISNUMBER(J445)),"Enter pack details","Recorded")))))))</x:f>
      </x:c>
      <x:c r="O445" s="15" t="str">
        <x:f>IF(B445="","",IF(COUNTIFS('Item setup'!$A$8:$A$47,B445)&lt;&gt;1,"n.a.",INDEX('Item setup'!$F$8:$F$47,MATCH(B445,'Item setup'!$A$8:$A$47,0))))</x:f>
      </x:c>
    </x:row>
    <x:row r="446" ht="24" customHeight="1">
      <x:c r="A446" s="7"/>
      <x:c r="B446" s="5"/>
      <x:c r="C446" s="5"/>
      <x:c r="D446" s="5"/>
      <x:c r="E446" s="16"/>
      <x:c r="F446" s="16"/>
      <x:c r="G446" s="5"/>
      <x:c r="H446" s="15" t="str">
        <x:f>IF(B446="","",IF(COUNTIFS('Item setup'!$A$8:$A$47,B446)&lt;&gt;1,"n.a.",INDEX('Item setup'!$B$8:$B$47,MATCH(B446,'Item setup'!$A$8:$A$47,0))))</x:f>
      </x:c>
      <x:c r="I446" s="15" t="str">
        <x:f>IF(B446="","",IF(COUNTIFS('Item setup'!$A$8:$A$47,B446)&lt;&gt;1,"n.a.",INDEX('Item setup'!$E$8:$E$47,MATCH(B446,'Item setup'!$A$8:$A$47,0))))</x:f>
      </x:c>
      <x:c r="J446" s="17" t="str">
        <x:f>IF(B446="","",IF(COUNTIFS('Item setup'!$A$8:$A$47,B446)&lt;&gt;1,"n.a.",INDEX('Item setup'!$I$8:$I$47,MATCH(B446,'Item setup'!$A$8:$A$47,0))))</x:f>
      </x:c>
      <x:c r="K446" s="17" t="str">
        <x:f>IF(OR(A446="",B446="",NOT(ISNUMBER(F446))),"",IF(ISNUMBER(J446),F446*J446,"n.a."))</x:f>
      </x:c>
      <x:c r="L446" s="15" t="str">
        <x:f>IF(OR(B446="",NOT(ISNUMBER(E446))),"",IF(OR(D446="Routine",D446="QC",D446="Repeat"),IF(COUNTIFS('Item setup'!$A$8:$A$47,B446)&lt;&gt;1,"n.a.",IF(IF(D446="Routine",COUNTIFS('Item setup'!$A$8:$A$47,B446,'Item setup'!$J$8:$J$47,"&lt;&gt;"),IF(D446="QC",COUNTIFS('Item setup'!$A$8:$A$47,B446,'Item setup'!$K$8:$K$47,"&lt;&gt;"),COUNTIFS('Item setup'!$A$8:$A$47,B446,'Item setup'!$L$8:$L$47,"&lt;&gt;")))=0,"n.a.",E446*IF(D446="Routine",INDEX('Item setup'!$J$8:$J$47,MATCH(B446,'Item setup'!$A$8:$A$47,0)),IF(D446="QC",INDEX('Item setup'!$K$8:$K$47,MATCH(B446,'Item setup'!$A$8:$A$47,0)),INDEX('Item setup'!$L$8:$L$47,MATCH(B446,'Item setup'!$A$8:$A$47,0)))))),""))</x:f>
      </x:c>
      <x:c r="M446" s="15" t="str">
        <x:f>IF(AND(ISNUMBER(F446),ISNUMBER(L446)),F446-L446,"")</x:f>
      </x:c>
      <x:c r="N446" s="15" t="str">
        <x:f>IF(COUNTA(A446:G446)=0,"",IF(OR(A446="",B446="",C446="",D446="",NOT(ISNUMBER(F446))),"Complete entry",IF(OR(NOT(ISNUMBER(A446)),NOT(ISNUMBER(F446)),F446&lt;0),"Invalid date/quantity",IF(COUNTIFS('Item setup'!$A$8:$A$47,B446)&lt;&gt;1,"Check item ID",IF(COUNTIFS('Lot register'!$A$8:$A$107,B446,'Lot register'!$B$8:$B$107,C446)&lt;&gt;1,"Check lot ID",IF(OR(D446="Routine",D446="QC",D446="Repeat"),IF(OR(NOT(ISNUMBER(E446)),E446&lt;0),"Enter work count",IF(NOT(ISNUMBER(J446)),"Enter pack details","Recorded")),IF(NOT(ISNUMBER(J446)),"Enter pack details","Recorded")))))))</x:f>
      </x:c>
      <x:c r="O446" s="15" t="str">
        <x:f>IF(B446="","",IF(COUNTIFS('Item setup'!$A$8:$A$47,B446)&lt;&gt;1,"n.a.",INDEX('Item setup'!$F$8:$F$47,MATCH(B446,'Item setup'!$A$8:$A$47,0))))</x:f>
      </x:c>
    </x:row>
    <x:row r="447" ht="24" customHeight="1">
      <x:c r="A447" s="7"/>
      <x:c r="B447" s="5"/>
      <x:c r="C447" s="5"/>
      <x:c r="D447" s="5"/>
      <x:c r="E447" s="16"/>
      <x:c r="F447" s="16"/>
      <x:c r="G447" s="5"/>
      <x:c r="H447" s="15" t="str">
        <x:f>IF(B447="","",IF(COUNTIFS('Item setup'!$A$8:$A$47,B447)&lt;&gt;1,"n.a.",INDEX('Item setup'!$B$8:$B$47,MATCH(B447,'Item setup'!$A$8:$A$47,0))))</x:f>
      </x:c>
      <x:c r="I447" s="15" t="str">
        <x:f>IF(B447="","",IF(COUNTIFS('Item setup'!$A$8:$A$47,B447)&lt;&gt;1,"n.a.",INDEX('Item setup'!$E$8:$E$47,MATCH(B447,'Item setup'!$A$8:$A$47,0))))</x:f>
      </x:c>
      <x:c r="J447" s="17" t="str">
        <x:f>IF(B447="","",IF(COUNTIFS('Item setup'!$A$8:$A$47,B447)&lt;&gt;1,"n.a.",INDEX('Item setup'!$I$8:$I$47,MATCH(B447,'Item setup'!$A$8:$A$47,0))))</x:f>
      </x:c>
      <x:c r="K447" s="17" t="str">
        <x:f>IF(OR(A447="",B447="",NOT(ISNUMBER(F447))),"",IF(ISNUMBER(J447),F447*J447,"n.a."))</x:f>
      </x:c>
      <x:c r="L447" s="15" t="str">
        <x:f>IF(OR(B447="",NOT(ISNUMBER(E447))),"",IF(OR(D447="Routine",D447="QC",D447="Repeat"),IF(COUNTIFS('Item setup'!$A$8:$A$47,B447)&lt;&gt;1,"n.a.",IF(IF(D447="Routine",COUNTIFS('Item setup'!$A$8:$A$47,B447,'Item setup'!$J$8:$J$47,"&lt;&gt;"),IF(D447="QC",COUNTIFS('Item setup'!$A$8:$A$47,B447,'Item setup'!$K$8:$K$47,"&lt;&gt;"),COUNTIFS('Item setup'!$A$8:$A$47,B447,'Item setup'!$L$8:$L$47,"&lt;&gt;")))=0,"n.a.",E447*IF(D447="Routine",INDEX('Item setup'!$J$8:$J$47,MATCH(B447,'Item setup'!$A$8:$A$47,0)),IF(D447="QC",INDEX('Item setup'!$K$8:$K$47,MATCH(B447,'Item setup'!$A$8:$A$47,0)),INDEX('Item setup'!$L$8:$L$47,MATCH(B447,'Item setup'!$A$8:$A$47,0)))))),""))</x:f>
      </x:c>
      <x:c r="M447" s="15" t="str">
        <x:f>IF(AND(ISNUMBER(F447),ISNUMBER(L447)),F447-L447,"")</x:f>
      </x:c>
      <x:c r="N447" s="15" t="str">
        <x:f>IF(COUNTA(A447:G447)=0,"",IF(OR(A447="",B447="",C447="",D447="",NOT(ISNUMBER(F447))),"Complete entry",IF(OR(NOT(ISNUMBER(A447)),NOT(ISNUMBER(F447)),F447&lt;0),"Invalid date/quantity",IF(COUNTIFS('Item setup'!$A$8:$A$47,B447)&lt;&gt;1,"Check item ID",IF(COUNTIFS('Lot register'!$A$8:$A$107,B447,'Lot register'!$B$8:$B$107,C447)&lt;&gt;1,"Check lot ID",IF(OR(D447="Routine",D447="QC",D447="Repeat"),IF(OR(NOT(ISNUMBER(E447)),E447&lt;0),"Enter work count",IF(NOT(ISNUMBER(J447)),"Enter pack details","Recorded")),IF(NOT(ISNUMBER(J447)),"Enter pack details","Recorded")))))))</x:f>
      </x:c>
      <x:c r="O447" s="15" t="str">
        <x:f>IF(B447="","",IF(COUNTIFS('Item setup'!$A$8:$A$47,B447)&lt;&gt;1,"n.a.",INDEX('Item setup'!$F$8:$F$47,MATCH(B447,'Item setup'!$A$8:$A$47,0))))</x:f>
      </x:c>
    </x:row>
    <x:row r="448" ht="24" customHeight="1">
      <x:c r="A448" s="7"/>
      <x:c r="B448" s="5"/>
      <x:c r="C448" s="5"/>
      <x:c r="D448" s="5"/>
      <x:c r="E448" s="16"/>
      <x:c r="F448" s="16"/>
      <x:c r="G448" s="5"/>
      <x:c r="H448" s="15" t="str">
        <x:f>IF(B448="","",IF(COUNTIFS('Item setup'!$A$8:$A$47,B448)&lt;&gt;1,"n.a.",INDEX('Item setup'!$B$8:$B$47,MATCH(B448,'Item setup'!$A$8:$A$47,0))))</x:f>
      </x:c>
      <x:c r="I448" s="15" t="str">
        <x:f>IF(B448="","",IF(COUNTIFS('Item setup'!$A$8:$A$47,B448)&lt;&gt;1,"n.a.",INDEX('Item setup'!$E$8:$E$47,MATCH(B448,'Item setup'!$A$8:$A$47,0))))</x:f>
      </x:c>
      <x:c r="J448" s="17" t="str">
        <x:f>IF(B448="","",IF(COUNTIFS('Item setup'!$A$8:$A$47,B448)&lt;&gt;1,"n.a.",INDEX('Item setup'!$I$8:$I$47,MATCH(B448,'Item setup'!$A$8:$A$47,0))))</x:f>
      </x:c>
      <x:c r="K448" s="17" t="str">
        <x:f>IF(OR(A448="",B448="",NOT(ISNUMBER(F448))),"",IF(ISNUMBER(J448),F448*J448,"n.a."))</x:f>
      </x:c>
      <x:c r="L448" s="15" t="str">
        <x:f>IF(OR(B448="",NOT(ISNUMBER(E448))),"",IF(OR(D448="Routine",D448="QC",D448="Repeat"),IF(COUNTIFS('Item setup'!$A$8:$A$47,B448)&lt;&gt;1,"n.a.",IF(IF(D448="Routine",COUNTIFS('Item setup'!$A$8:$A$47,B448,'Item setup'!$J$8:$J$47,"&lt;&gt;"),IF(D448="QC",COUNTIFS('Item setup'!$A$8:$A$47,B448,'Item setup'!$K$8:$K$47,"&lt;&gt;"),COUNTIFS('Item setup'!$A$8:$A$47,B448,'Item setup'!$L$8:$L$47,"&lt;&gt;")))=0,"n.a.",E448*IF(D448="Routine",INDEX('Item setup'!$J$8:$J$47,MATCH(B448,'Item setup'!$A$8:$A$47,0)),IF(D448="QC",INDEX('Item setup'!$K$8:$K$47,MATCH(B448,'Item setup'!$A$8:$A$47,0)),INDEX('Item setup'!$L$8:$L$47,MATCH(B448,'Item setup'!$A$8:$A$47,0)))))),""))</x:f>
      </x:c>
      <x:c r="M448" s="15" t="str">
        <x:f>IF(AND(ISNUMBER(F448),ISNUMBER(L448)),F448-L448,"")</x:f>
      </x:c>
      <x:c r="N448" s="15" t="str">
        <x:f>IF(COUNTA(A448:G448)=0,"",IF(OR(A448="",B448="",C448="",D448="",NOT(ISNUMBER(F448))),"Complete entry",IF(OR(NOT(ISNUMBER(A448)),NOT(ISNUMBER(F448)),F448&lt;0),"Invalid date/quantity",IF(COUNTIFS('Item setup'!$A$8:$A$47,B448)&lt;&gt;1,"Check item ID",IF(COUNTIFS('Lot register'!$A$8:$A$107,B448,'Lot register'!$B$8:$B$107,C448)&lt;&gt;1,"Check lot ID",IF(OR(D448="Routine",D448="QC",D448="Repeat"),IF(OR(NOT(ISNUMBER(E448)),E448&lt;0),"Enter work count",IF(NOT(ISNUMBER(J448)),"Enter pack details","Recorded")),IF(NOT(ISNUMBER(J448)),"Enter pack details","Recorded")))))))</x:f>
      </x:c>
      <x:c r="O448" s="15" t="str">
        <x:f>IF(B448="","",IF(COUNTIFS('Item setup'!$A$8:$A$47,B448)&lt;&gt;1,"n.a.",INDEX('Item setup'!$F$8:$F$47,MATCH(B448,'Item setup'!$A$8:$A$47,0))))</x:f>
      </x:c>
    </x:row>
    <x:row r="449" ht="24" customHeight="1">
      <x:c r="A449" s="7"/>
      <x:c r="B449" s="5"/>
      <x:c r="C449" s="5"/>
      <x:c r="D449" s="5"/>
      <x:c r="E449" s="16"/>
      <x:c r="F449" s="16"/>
      <x:c r="G449" s="5"/>
      <x:c r="H449" s="15" t="str">
        <x:f>IF(B449="","",IF(COUNTIFS('Item setup'!$A$8:$A$47,B449)&lt;&gt;1,"n.a.",INDEX('Item setup'!$B$8:$B$47,MATCH(B449,'Item setup'!$A$8:$A$47,0))))</x:f>
      </x:c>
      <x:c r="I449" s="15" t="str">
        <x:f>IF(B449="","",IF(COUNTIFS('Item setup'!$A$8:$A$47,B449)&lt;&gt;1,"n.a.",INDEX('Item setup'!$E$8:$E$47,MATCH(B449,'Item setup'!$A$8:$A$47,0))))</x:f>
      </x:c>
      <x:c r="J449" s="17" t="str">
        <x:f>IF(B449="","",IF(COUNTIFS('Item setup'!$A$8:$A$47,B449)&lt;&gt;1,"n.a.",INDEX('Item setup'!$I$8:$I$47,MATCH(B449,'Item setup'!$A$8:$A$47,0))))</x:f>
      </x:c>
      <x:c r="K449" s="17" t="str">
        <x:f>IF(OR(A449="",B449="",NOT(ISNUMBER(F449))),"",IF(ISNUMBER(J449),F449*J449,"n.a."))</x:f>
      </x:c>
      <x:c r="L449" s="15" t="str">
        <x:f>IF(OR(B449="",NOT(ISNUMBER(E449))),"",IF(OR(D449="Routine",D449="QC",D449="Repeat"),IF(COUNTIFS('Item setup'!$A$8:$A$47,B449)&lt;&gt;1,"n.a.",IF(IF(D449="Routine",COUNTIFS('Item setup'!$A$8:$A$47,B449,'Item setup'!$J$8:$J$47,"&lt;&gt;"),IF(D449="QC",COUNTIFS('Item setup'!$A$8:$A$47,B449,'Item setup'!$K$8:$K$47,"&lt;&gt;"),COUNTIFS('Item setup'!$A$8:$A$47,B449,'Item setup'!$L$8:$L$47,"&lt;&gt;")))=0,"n.a.",E449*IF(D449="Routine",INDEX('Item setup'!$J$8:$J$47,MATCH(B449,'Item setup'!$A$8:$A$47,0)),IF(D449="QC",INDEX('Item setup'!$K$8:$K$47,MATCH(B449,'Item setup'!$A$8:$A$47,0)),INDEX('Item setup'!$L$8:$L$47,MATCH(B449,'Item setup'!$A$8:$A$47,0)))))),""))</x:f>
      </x:c>
      <x:c r="M449" s="15" t="str">
        <x:f>IF(AND(ISNUMBER(F449),ISNUMBER(L449)),F449-L449,"")</x:f>
      </x:c>
      <x:c r="N449" s="15" t="str">
        <x:f>IF(COUNTA(A449:G449)=0,"",IF(OR(A449="",B449="",C449="",D449="",NOT(ISNUMBER(F449))),"Complete entry",IF(OR(NOT(ISNUMBER(A449)),NOT(ISNUMBER(F449)),F449&lt;0),"Invalid date/quantity",IF(COUNTIFS('Item setup'!$A$8:$A$47,B449)&lt;&gt;1,"Check item ID",IF(COUNTIFS('Lot register'!$A$8:$A$107,B449,'Lot register'!$B$8:$B$107,C449)&lt;&gt;1,"Check lot ID",IF(OR(D449="Routine",D449="QC",D449="Repeat"),IF(OR(NOT(ISNUMBER(E449)),E449&lt;0),"Enter work count",IF(NOT(ISNUMBER(J449)),"Enter pack details","Recorded")),IF(NOT(ISNUMBER(J449)),"Enter pack details","Recorded")))))))</x:f>
      </x:c>
      <x:c r="O449" s="15" t="str">
        <x:f>IF(B449="","",IF(COUNTIFS('Item setup'!$A$8:$A$47,B449)&lt;&gt;1,"n.a.",INDEX('Item setup'!$F$8:$F$47,MATCH(B449,'Item setup'!$A$8:$A$47,0))))</x:f>
      </x:c>
    </x:row>
    <x:row r="450" ht="24" customHeight="1">
      <x:c r="A450" s="7"/>
      <x:c r="B450" s="5"/>
      <x:c r="C450" s="5"/>
      <x:c r="D450" s="5"/>
      <x:c r="E450" s="16"/>
      <x:c r="F450" s="16"/>
      <x:c r="G450" s="5"/>
      <x:c r="H450" s="15" t="str">
        <x:f>IF(B450="","",IF(COUNTIFS('Item setup'!$A$8:$A$47,B450)&lt;&gt;1,"n.a.",INDEX('Item setup'!$B$8:$B$47,MATCH(B450,'Item setup'!$A$8:$A$47,0))))</x:f>
      </x:c>
      <x:c r="I450" s="15" t="str">
        <x:f>IF(B450="","",IF(COUNTIFS('Item setup'!$A$8:$A$47,B450)&lt;&gt;1,"n.a.",INDEX('Item setup'!$E$8:$E$47,MATCH(B450,'Item setup'!$A$8:$A$47,0))))</x:f>
      </x:c>
      <x:c r="J450" s="17" t="str">
        <x:f>IF(B450="","",IF(COUNTIFS('Item setup'!$A$8:$A$47,B450)&lt;&gt;1,"n.a.",INDEX('Item setup'!$I$8:$I$47,MATCH(B450,'Item setup'!$A$8:$A$47,0))))</x:f>
      </x:c>
      <x:c r="K450" s="17" t="str">
        <x:f>IF(OR(A450="",B450="",NOT(ISNUMBER(F450))),"",IF(ISNUMBER(J450),F450*J450,"n.a."))</x:f>
      </x:c>
      <x:c r="L450" s="15" t="str">
        <x:f>IF(OR(B450="",NOT(ISNUMBER(E450))),"",IF(OR(D450="Routine",D450="QC",D450="Repeat"),IF(COUNTIFS('Item setup'!$A$8:$A$47,B450)&lt;&gt;1,"n.a.",IF(IF(D450="Routine",COUNTIFS('Item setup'!$A$8:$A$47,B450,'Item setup'!$J$8:$J$47,"&lt;&gt;"),IF(D450="QC",COUNTIFS('Item setup'!$A$8:$A$47,B450,'Item setup'!$K$8:$K$47,"&lt;&gt;"),COUNTIFS('Item setup'!$A$8:$A$47,B450,'Item setup'!$L$8:$L$47,"&lt;&gt;")))=0,"n.a.",E450*IF(D450="Routine",INDEX('Item setup'!$J$8:$J$47,MATCH(B450,'Item setup'!$A$8:$A$47,0)),IF(D450="QC",INDEX('Item setup'!$K$8:$K$47,MATCH(B450,'Item setup'!$A$8:$A$47,0)),INDEX('Item setup'!$L$8:$L$47,MATCH(B450,'Item setup'!$A$8:$A$47,0)))))),""))</x:f>
      </x:c>
      <x:c r="M450" s="15" t="str">
        <x:f>IF(AND(ISNUMBER(F450),ISNUMBER(L450)),F450-L450,"")</x:f>
      </x:c>
      <x:c r="N450" s="15" t="str">
        <x:f>IF(COUNTA(A450:G450)=0,"",IF(OR(A450="",B450="",C450="",D450="",NOT(ISNUMBER(F450))),"Complete entry",IF(OR(NOT(ISNUMBER(A450)),NOT(ISNUMBER(F450)),F450&lt;0),"Invalid date/quantity",IF(COUNTIFS('Item setup'!$A$8:$A$47,B450)&lt;&gt;1,"Check item ID",IF(COUNTIFS('Lot register'!$A$8:$A$107,B450,'Lot register'!$B$8:$B$107,C450)&lt;&gt;1,"Check lot ID",IF(OR(D450="Routine",D450="QC",D450="Repeat"),IF(OR(NOT(ISNUMBER(E450)),E450&lt;0),"Enter work count",IF(NOT(ISNUMBER(J450)),"Enter pack details","Recorded")),IF(NOT(ISNUMBER(J450)),"Enter pack details","Recorded")))))))</x:f>
      </x:c>
      <x:c r="O450" s="15" t="str">
        <x:f>IF(B450="","",IF(COUNTIFS('Item setup'!$A$8:$A$47,B450)&lt;&gt;1,"n.a.",INDEX('Item setup'!$F$8:$F$47,MATCH(B450,'Item setup'!$A$8:$A$47,0))))</x:f>
      </x:c>
    </x:row>
    <x:row r="451" ht="24" customHeight="1">
      <x:c r="A451" s="7"/>
      <x:c r="B451" s="5"/>
      <x:c r="C451" s="5"/>
      <x:c r="D451" s="5"/>
      <x:c r="E451" s="16"/>
      <x:c r="F451" s="16"/>
      <x:c r="G451" s="5"/>
      <x:c r="H451" s="15" t="str">
        <x:f>IF(B451="","",IF(COUNTIFS('Item setup'!$A$8:$A$47,B451)&lt;&gt;1,"n.a.",INDEX('Item setup'!$B$8:$B$47,MATCH(B451,'Item setup'!$A$8:$A$47,0))))</x:f>
      </x:c>
      <x:c r="I451" s="15" t="str">
        <x:f>IF(B451="","",IF(COUNTIFS('Item setup'!$A$8:$A$47,B451)&lt;&gt;1,"n.a.",INDEX('Item setup'!$E$8:$E$47,MATCH(B451,'Item setup'!$A$8:$A$47,0))))</x:f>
      </x:c>
      <x:c r="J451" s="17" t="str">
        <x:f>IF(B451="","",IF(COUNTIFS('Item setup'!$A$8:$A$47,B451)&lt;&gt;1,"n.a.",INDEX('Item setup'!$I$8:$I$47,MATCH(B451,'Item setup'!$A$8:$A$47,0))))</x:f>
      </x:c>
      <x:c r="K451" s="17" t="str">
        <x:f>IF(OR(A451="",B451="",NOT(ISNUMBER(F451))),"",IF(ISNUMBER(J451),F451*J451,"n.a."))</x:f>
      </x:c>
      <x:c r="L451" s="15" t="str">
        <x:f>IF(OR(B451="",NOT(ISNUMBER(E451))),"",IF(OR(D451="Routine",D451="QC",D451="Repeat"),IF(COUNTIFS('Item setup'!$A$8:$A$47,B451)&lt;&gt;1,"n.a.",IF(IF(D451="Routine",COUNTIFS('Item setup'!$A$8:$A$47,B451,'Item setup'!$J$8:$J$47,"&lt;&gt;"),IF(D451="QC",COUNTIFS('Item setup'!$A$8:$A$47,B451,'Item setup'!$K$8:$K$47,"&lt;&gt;"),COUNTIFS('Item setup'!$A$8:$A$47,B451,'Item setup'!$L$8:$L$47,"&lt;&gt;")))=0,"n.a.",E451*IF(D451="Routine",INDEX('Item setup'!$J$8:$J$47,MATCH(B451,'Item setup'!$A$8:$A$47,0)),IF(D451="QC",INDEX('Item setup'!$K$8:$K$47,MATCH(B451,'Item setup'!$A$8:$A$47,0)),INDEX('Item setup'!$L$8:$L$47,MATCH(B451,'Item setup'!$A$8:$A$47,0)))))),""))</x:f>
      </x:c>
      <x:c r="M451" s="15" t="str">
        <x:f>IF(AND(ISNUMBER(F451),ISNUMBER(L451)),F451-L451,"")</x:f>
      </x:c>
      <x:c r="N451" s="15" t="str">
        <x:f>IF(COUNTA(A451:G451)=0,"",IF(OR(A451="",B451="",C451="",D451="",NOT(ISNUMBER(F451))),"Complete entry",IF(OR(NOT(ISNUMBER(A451)),NOT(ISNUMBER(F451)),F451&lt;0),"Invalid date/quantity",IF(COUNTIFS('Item setup'!$A$8:$A$47,B451)&lt;&gt;1,"Check item ID",IF(COUNTIFS('Lot register'!$A$8:$A$107,B451,'Lot register'!$B$8:$B$107,C451)&lt;&gt;1,"Check lot ID",IF(OR(D451="Routine",D451="QC",D451="Repeat"),IF(OR(NOT(ISNUMBER(E451)),E451&lt;0),"Enter work count",IF(NOT(ISNUMBER(J451)),"Enter pack details","Recorded")),IF(NOT(ISNUMBER(J451)),"Enter pack details","Recorded")))))))</x:f>
      </x:c>
      <x:c r="O451" s="15" t="str">
        <x:f>IF(B451="","",IF(COUNTIFS('Item setup'!$A$8:$A$47,B451)&lt;&gt;1,"n.a.",INDEX('Item setup'!$F$8:$F$47,MATCH(B451,'Item setup'!$A$8:$A$47,0))))</x:f>
      </x:c>
    </x:row>
    <x:row r="452" ht="24" customHeight="1">
      <x:c r="A452" s="7"/>
      <x:c r="B452" s="5"/>
      <x:c r="C452" s="5"/>
      <x:c r="D452" s="5"/>
      <x:c r="E452" s="16"/>
      <x:c r="F452" s="16"/>
      <x:c r="G452" s="5"/>
      <x:c r="H452" s="15" t="str">
        <x:f>IF(B452="","",IF(COUNTIFS('Item setup'!$A$8:$A$47,B452)&lt;&gt;1,"n.a.",INDEX('Item setup'!$B$8:$B$47,MATCH(B452,'Item setup'!$A$8:$A$47,0))))</x:f>
      </x:c>
      <x:c r="I452" s="15" t="str">
        <x:f>IF(B452="","",IF(COUNTIFS('Item setup'!$A$8:$A$47,B452)&lt;&gt;1,"n.a.",INDEX('Item setup'!$E$8:$E$47,MATCH(B452,'Item setup'!$A$8:$A$47,0))))</x:f>
      </x:c>
      <x:c r="J452" s="17" t="str">
        <x:f>IF(B452="","",IF(COUNTIFS('Item setup'!$A$8:$A$47,B452)&lt;&gt;1,"n.a.",INDEX('Item setup'!$I$8:$I$47,MATCH(B452,'Item setup'!$A$8:$A$47,0))))</x:f>
      </x:c>
      <x:c r="K452" s="17" t="str">
        <x:f>IF(OR(A452="",B452="",NOT(ISNUMBER(F452))),"",IF(ISNUMBER(J452),F452*J452,"n.a."))</x:f>
      </x:c>
      <x:c r="L452" s="15" t="str">
        <x:f>IF(OR(B452="",NOT(ISNUMBER(E452))),"",IF(OR(D452="Routine",D452="QC",D452="Repeat"),IF(COUNTIFS('Item setup'!$A$8:$A$47,B452)&lt;&gt;1,"n.a.",IF(IF(D452="Routine",COUNTIFS('Item setup'!$A$8:$A$47,B452,'Item setup'!$J$8:$J$47,"&lt;&gt;"),IF(D452="QC",COUNTIFS('Item setup'!$A$8:$A$47,B452,'Item setup'!$K$8:$K$47,"&lt;&gt;"),COUNTIFS('Item setup'!$A$8:$A$47,B452,'Item setup'!$L$8:$L$47,"&lt;&gt;")))=0,"n.a.",E452*IF(D452="Routine",INDEX('Item setup'!$J$8:$J$47,MATCH(B452,'Item setup'!$A$8:$A$47,0)),IF(D452="QC",INDEX('Item setup'!$K$8:$K$47,MATCH(B452,'Item setup'!$A$8:$A$47,0)),INDEX('Item setup'!$L$8:$L$47,MATCH(B452,'Item setup'!$A$8:$A$47,0)))))),""))</x:f>
      </x:c>
      <x:c r="M452" s="15" t="str">
        <x:f>IF(AND(ISNUMBER(F452),ISNUMBER(L452)),F452-L452,"")</x:f>
      </x:c>
      <x:c r="N452" s="15" t="str">
        <x:f>IF(COUNTA(A452:G452)=0,"",IF(OR(A452="",B452="",C452="",D452="",NOT(ISNUMBER(F452))),"Complete entry",IF(OR(NOT(ISNUMBER(A452)),NOT(ISNUMBER(F452)),F452&lt;0),"Invalid date/quantity",IF(COUNTIFS('Item setup'!$A$8:$A$47,B452)&lt;&gt;1,"Check item ID",IF(COUNTIFS('Lot register'!$A$8:$A$107,B452,'Lot register'!$B$8:$B$107,C452)&lt;&gt;1,"Check lot ID",IF(OR(D452="Routine",D452="QC",D452="Repeat"),IF(OR(NOT(ISNUMBER(E452)),E452&lt;0),"Enter work count",IF(NOT(ISNUMBER(J452)),"Enter pack details","Recorded")),IF(NOT(ISNUMBER(J452)),"Enter pack details","Recorded")))))))</x:f>
      </x:c>
      <x:c r="O452" s="15" t="str">
        <x:f>IF(B452="","",IF(COUNTIFS('Item setup'!$A$8:$A$47,B452)&lt;&gt;1,"n.a.",INDEX('Item setup'!$F$8:$F$47,MATCH(B452,'Item setup'!$A$8:$A$47,0))))</x:f>
      </x:c>
    </x:row>
    <x:row r="453" ht="24" customHeight="1">
      <x:c r="A453" s="7"/>
      <x:c r="B453" s="5"/>
      <x:c r="C453" s="5"/>
      <x:c r="D453" s="5"/>
      <x:c r="E453" s="16"/>
      <x:c r="F453" s="16"/>
      <x:c r="G453" s="5"/>
      <x:c r="H453" s="15" t="str">
        <x:f>IF(B453="","",IF(COUNTIFS('Item setup'!$A$8:$A$47,B453)&lt;&gt;1,"n.a.",INDEX('Item setup'!$B$8:$B$47,MATCH(B453,'Item setup'!$A$8:$A$47,0))))</x:f>
      </x:c>
      <x:c r="I453" s="15" t="str">
        <x:f>IF(B453="","",IF(COUNTIFS('Item setup'!$A$8:$A$47,B453)&lt;&gt;1,"n.a.",INDEX('Item setup'!$E$8:$E$47,MATCH(B453,'Item setup'!$A$8:$A$47,0))))</x:f>
      </x:c>
      <x:c r="J453" s="17" t="str">
        <x:f>IF(B453="","",IF(COUNTIFS('Item setup'!$A$8:$A$47,B453)&lt;&gt;1,"n.a.",INDEX('Item setup'!$I$8:$I$47,MATCH(B453,'Item setup'!$A$8:$A$47,0))))</x:f>
      </x:c>
      <x:c r="K453" s="17" t="str">
        <x:f>IF(OR(A453="",B453="",NOT(ISNUMBER(F453))),"",IF(ISNUMBER(J453),F453*J453,"n.a."))</x:f>
      </x:c>
      <x:c r="L453" s="15" t="str">
        <x:f>IF(OR(B453="",NOT(ISNUMBER(E453))),"",IF(OR(D453="Routine",D453="QC",D453="Repeat"),IF(COUNTIFS('Item setup'!$A$8:$A$47,B453)&lt;&gt;1,"n.a.",IF(IF(D453="Routine",COUNTIFS('Item setup'!$A$8:$A$47,B453,'Item setup'!$J$8:$J$47,"&lt;&gt;"),IF(D453="QC",COUNTIFS('Item setup'!$A$8:$A$47,B453,'Item setup'!$K$8:$K$47,"&lt;&gt;"),COUNTIFS('Item setup'!$A$8:$A$47,B453,'Item setup'!$L$8:$L$47,"&lt;&gt;")))=0,"n.a.",E453*IF(D453="Routine",INDEX('Item setup'!$J$8:$J$47,MATCH(B453,'Item setup'!$A$8:$A$47,0)),IF(D453="QC",INDEX('Item setup'!$K$8:$K$47,MATCH(B453,'Item setup'!$A$8:$A$47,0)),INDEX('Item setup'!$L$8:$L$47,MATCH(B453,'Item setup'!$A$8:$A$47,0)))))),""))</x:f>
      </x:c>
      <x:c r="M453" s="15" t="str">
        <x:f>IF(AND(ISNUMBER(F453),ISNUMBER(L453)),F453-L453,"")</x:f>
      </x:c>
      <x:c r="N453" s="15" t="str">
        <x:f>IF(COUNTA(A453:G453)=0,"",IF(OR(A453="",B453="",C453="",D453="",NOT(ISNUMBER(F453))),"Complete entry",IF(OR(NOT(ISNUMBER(A453)),NOT(ISNUMBER(F453)),F453&lt;0),"Invalid date/quantity",IF(COUNTIFS('Item setup'!$A$8:$A$47,B453)&lt;&gt;1,"Check item ID",IF(COUNTIFS('Lot register'!$A$8:$A$107,B453,'Lot register'!$B$8:$B$107,C453)&lt;&gt;1,"Check lot ID",IF(OR(D453="Routine",D453="QC",D453="Repeat"),IF(OR(NOT(ISNUMBER(E453)),E453&lt;0),"Enter work count",IF(NOT(ISNUMBER(J453)),"Enter pack details","Recorded")),IF(NOT(ISNUMBER(J453)),"Enter pack details","Recorded")))))))</x:f>
      </x:c>
      <x:c r="O453" s="15" t="str">
        <x:f>IF(B453="","",IF(COUNTIFS('Item setup'!$A$8:$A$47,B453)&lt;&gt;1,"n.a.",INDEX('Item setup'!$F$8:$F$47,MATCH(B453,'Item setup'!$A$8:$A$47,0))))</x:f>
      </x:c>
    </x:row>
    <x:row r="454" ht="24" customHeight="1">
      <x:c r="A454" s="7"/>
      <x:c r="B454" s="5"/>
      <x:c r="C454" s="5"/>
      <x:c r="D454" s="5"/>
      <x:c r="E454" s="16"/>
      <x:c r="F454" s="16"/>
      <x:c r="G454" s="5"/>
      <x:c r="H454" s="15" t="str">
        <x:f>IF(B454="","",IF(COUNTIFS('Item setup'!$A$8:$A$47,B454)&lt;&gt;1,"n.a.",INDEX('Item setup'!$B$8:$B$47,MATCH(B454,'Item setup'!$A$8:$A$47,0))))</x:f>
      </x:c>
      <x:c r="I454" s="15" t="str">
        <x:f>IF(B454="","",IF(COUNTIFS('Item setup'!$A$8:$A$47,B454)&lt;&gt;1,"n.a.",INDEX('Item setup'!$E$8:$E$47,MATCH(B454,'Item setup'!$A$8:$A$47,0))))</x:f>
      </x:c>
      <x:c r="J454" s="17" t="str">
        <x:f>IF(B454="","",IF(COUNTIFS('Item setup'!$A$8:$A$47,B454)&lt;&gt;1,"n.a.",INDEX('Item setup'!$I$8:$I$47,MATCH(B454,'Item setup'!$A$8:$A$47,0))))</x:f>
      </x:c>
      <x:c r="K454" s="17" t="str">
        <x:f>IF(OR(A454="",B454="",NOT(ISNUMBER(F454))),"",IF(ISNUMBER(J454),F454*J454,"n.a."))</x:f>
      </x:c>
      <x:c r="L454" s="15" t="str">
        <x:f>IF(OR(B454="",NOT(ISNUMBER(E454))),"",IF(OR(D454="Routine",D454="QC",D454="Repeat"),IF(COUNTIFS('Item setup'!$A$8:$A$47,B454)&lt;&gt;1,"n.a.",IF(IF(D454="Routine",COUNTIFS('Item setup'!$A$8:$A$47,B454,'Item setup'!$J$8:$J$47,"&lt;&gt;"),IF(D454="QC",COUNTIFS('Item setup'!$A$8:$A$47,B454,'Item setup'!$K$8:$K$47,"&lt;&gt;"),COUNTIFS('Item setup'!$A$8:$A$47,B454,'Item setup'!$L$8:$L$47,"&lt;&gt;")))=0,"n.a.",E454*IF(D454="Routine",INDEX('Item setup'!$J$8:$J$47,MATCH(B454,'Item setup'!$A$8:$A$47,0)),IF(D454="QC",INDEX('Item setup'!$K$8:$K$47,MATCH(B454,'Item setup'!$A$8:$A$47,0)),INDEX('Item setup'!$L$8:$L$47,MATCH(B454,'Item setup'!$A$8:$A$47,0)))))),""))</x:f>
      </x:c>
      <x:c r="M454" s="15" t="str">
        <x:f>IF(AND(ISNUMBER(F454),ISNUMBER(L454)),F454-L454,"")</x:f>
      </x:c>
      <x:c r="N454" s="15" t="str">
        <x:f>IF(COUNTA(A454:G454)=0,"",IF(OR(A454="",B454="",C454="",D454="",NOT(ISNUMBER(F454))),"Complete entry",IF(OR(NOT(ISNUMBER(A454)),NOT(ISNUMBER(F454)),F454&lt;0),"Invalid date/quantity",IF(COUNTIFS('Item setup'!$A$8:$A$47,B454)&lt;&gt;1,"Check item ID",IF(COUNTIFS('Lot register'!$A$8:$A$107,B454,'Lot register'!$B$8:$B$107,C454)&lt;&gt;1,"Check lot ID",IF(OR(D454="Routine",D454="QC",D454="Repeat"),IF(OR(NOT(ISNUMBER(E454)),E454&lt;0),"Enter work count",IF(NOT(ISNUMBER(J454)),"Enter pack details","Recorded")),IF(NOT(ISNUMBER(J454)),"Enter pack details","Recorded")))))))</x:f>
      </x:c>
      <x:c r="O454" s="15" t="str">
        <x:f>IF(B454="","",IF(COUNTIFS('Item setup'!$A$8:$A$47,B454)&lt;&gt;1,"n.a.",INDEX('Item setup'!$F$8:$F$47,MATCH(B454,'Item setup'!$A$8:$A$47,0))))</x:f>
      </x:c>
    </x:row>
    <x:row r="455" ht="24" customHeight="1">
      <x:c r="A455" s="7"/>
      <x:c r="B455" s="5"/>
      <x:c r="C455" s="5"/>
      <x:c r="D455" s="5"/>
      <x:c r="E455" s="16"/>
      <x:c r="F455" s="16"/>
      <x:c r="G455" s="5"/>
      <x:c r="H455" s="15" t="str">
        <x:f>IF(B455="","",IF(COUNTIFS('Item setup'!$A$8:$A$47,B455)&lt;&gt;1,"n.a.",INDEX('Item setup'!$B$8:$B$47,MATCH(B455,'Item setup'!$A$8:$A$47,0))))</x:f>
      </x:c>
      <x:c r="I455" s="15" t="str">
        <x:f>IF(B455="","",IF(COUNTIFS('Item setup'!$A$8:$A$47,B455)&lt;&gt;1,"n.a.",INDEX('Item setup'!$E$8:$E$47,MATCH(B455,'Item setup'!$A$8:$A$47,0))))</x:f>
      </x:c>
      <x:c r="J455" s="17" t="str">
        <x:f>IF(B455="","",IF(COUNTIFS('Item setup'!$A$8:$A$47,B455)&lt;&gt;1,"n.a.",INDEX('Item setup'!$I$8:$I$47,MATCH(B455,'Item setup'!$A$8:$A$47,0))))</x:f>
      </x:c>
      <x:c r="K455" s="17" t="str">
        <x:f>IF(OR(A455="",B455="",NOT(ISNUMBER(F455))),"",IF(ISNUMBER(J455),F455*J455,"n.a."))</x:f>
      </x:c>
      <x:c r="L455" s="15" t="str">
        <x:f>IF(OR(B455="",NOT(ISNUMBER(E455))),"",IF(OR(D455="Routine",D455="QC",D455="Repeat"),IF(COUNTIFS('Item setup'!$A$8:$A$47,B455)&lt;&gt;1,"n.a.",IF(IF(D455="Routine",COUNTIFS('Item setup'!$A$8:$A$47,B455,'Item setup'!$J$8:$J$47,"&lt;&gt;"),IF(D455="QC",COUNTIFS('Item setup'!$A$8:$A$47,B455,'Item setup'!$K$8:$K$47,"&lt;&gt;"),COUNTIFS('Item setup'!$A$8:$A$47,B455,'Item setup'!$L$8:$L$47,"&lt;&gt;")))=0,"n.a.",E455*IF(D455="Routine",INDEX('Item setup'!$J$8:$J$47,MATCH(B455,'Item setup'!$A$8:$A$47,0)),IF(D455="QC",INDEX('Item setup'!$K$8:$K$47,MATCH(B455,'Item setup'!$A$8:$A$47,0)),INDEX('Item setup'!$L$8:$L$47,MATCH(B455,'Item setup'!$A$8:$A$47,0)))))),""))</x:f>
      </x:c>
      <x:c r="M455" s="15" t="str">
        <x:f>IF(AND(ISNUMBER(F455),ISNUMBER(L455)),F455-L455,"")</x:f>
      </x:c>
      <x:c r="N455" s="15" t="str">
        <x:f>IF(COUNTA(A455:G455)=0,"",IF(OR(A455="",B455="",C455="",D455="",NOT(ISNUMBER(F455))),"Complete entry",IF(OR(NOT(ISNUMBER(A455)),NOT(ISNUMBER(F455)),F455&lt;0),"Invalid date/quantity",IF(COUNTIFS('Item setup'!$A$8:$A$47,B455)&lt;&gt;1,"Check item ID",IF(COUNTIFS('Lot register'!$A$8:$A$107,B455,'Lot register'!$B$8:$B$107,C455)&lt;&gt;1,"Check lot ID",IF(OR(D455="Routine",D455="QC",D455="Repeat"),IF(OR(NOT(ISNUMBER(E455)),E455&lt;0),"Enter work count",IF(NOT(ISNUMBER(J455)),"Enter pack details","Recorded")),IF(NOT(ISNUMBER(J455)),"Enter pack details","Recorded")))))))</x:f>
      </x:c>
      <x:c r="O455" s="15" t="str">
        <x:f>IF(B455="","",IF(COUNTIFS('Item setup'!$A$8:$A$47,B455)&lt;&gt;1,"n.a.",INDEX('Item setup'!$F$8:$F$47,MATCH(B455,'Item setup'!$A$8:$A$47,0))))</x:f>
      </x:c>
    </x:row>
    <x:row r="456" ht="24" customHeight="1">
      <x:c r="A456" s="7"/>
      <x:c r="B456" s="5"/>
      <x:c r="C456" s="5"/>
      <x:c r="D456" s="5"/>
      <x:c r="E456" s="16"/>
      <x:c r="F456" s="16"/>
      <x:c r="G456" s="5"/>
      <x:c r="H456" s="15" t="str">
        <x:f>IF(B456="","",IF(COUNTIFS('Item setup'!$A$8:$A$47,B456)&lt;&gt;1,"n.a.",INDEX('Item setup'!$B$8:$B$47,MATCH(B456,'Item setup'!$A$8:$A$47,0))))</x:f>
      </x:c>
      <x:c r="I456" s="15" t="str">
        <x:f>IF(B456="","",IF(COUNTIFS('Item setup'!$A$8:$A$47,B456)&lt;&gt;1,"n.a.",INDEX('Item setup'!$E$8:$E$47,MATCH(B456,'Item setup'!$A$8:$A$47,0))))</x:f>
      </x:c>
      <x:c r="J456" s="17" t="str">
        <x:f>IF(B456="","",IF(COUNTIFS('Item setup'!$A$8:$A$47,B456)&lt;&gt;1,"n.a.",INDEX('Item setup'!$I$8:$I$47,MATCH(B456,'Item setup'!$A$8:$A$47,0))))</x:f>
      </x:c>
      <x:c r="K456" s="17" t="str">
        <x:f>IF(OR(A456="",B456="",NOT(ISNUMBER(F456))),"",IF(ISNUMBER(J456),F456*J456,"n.a."))</x:f>
      </x:c>
      <x:c r="L456" s="15" t="str">
        <x:f>IF(OR(B456="",NOT(ISNUMBER(E456))),"",IF(OR(D456="Routine",D456="QC",D456="Repeat"),IF(COUNTIFS('Item setup'!$A$8:$A$47,B456)&lt;&gt;1,"n.a.",IF(IF(D456="Routine",COUNTIFS('Item setup'!$A$8:$A$47,B456,'Item setup'!$J$8:$J$47,"&lt;&gt;"),IF(D456="QC",COUNTIFS('Item setup'!$A$8:$A$47,B456,'Item setup'!$K$8:$K$47,"&lt;&gt;"),COUNTIFS('Item setup'!$A$8:$A$47,B456,'Item setup'!$L$8:$L$47,"&lt;&gt;")))=0,"n.a.",E456*IF(D456="Routine",INDEX('Item setup'!$J$8:$J$47,MATCH(B456,'Item setup'!$A$8:$A$47,0)),IF(D456="QC",INDEX('Item setup'!$K$8:$K$47,MATCH(B456,'Item setup'!$A$8:$A$47,0)),INDEX('Item setup'!$L$8:$L$47,MATCH(B456,'Item setup'!$A$8:$A$47,0)))))),""))</x:f>
      </x:c>
      <x:c r="M456" s="15" t="str">
        <x:f>IF(AND(ISNUMBER(F456),ISNUMBER(L456)),F456-L456,"")</x:f>
      </x:c>
      <x:c r="N456" s="15" t="str">
        <x:f>IF(COUNTA(A456:G456)=0,"",IF(OR(A456="",B456="",C456="",D456="",NOT(ISNUMBER(F456))),"Complete entry",IF(OR(NOT(ISNUMBER(A456)),NOT(ISNUMBER(F456)),F456&lt;0),"Invalid date/quantity",IF(COUNTIFS('Item setup'!$A$8:$A$47,B456)&lt;&gt;1,"Check item ID",IF(COUNTIFS('Lot register'!$A$8:$A$107,B456,'Lot register'!$B$8:$B$107,C456)&lt;&gt;1,"Check lot ID",IF(OR(D456="Routine",D456="QC",D456="Repeat"),IF(OR(NOT(ISNUMBER(E456)),E456&lt;0),"Enter work count",IF(NOT(ISNUMBER(J456)),"Enter pack details","Recorded")),IF(NOT(ISNUMBER(J456)),"Enter pack details","Recorded")))))))</x:f>
      </x:c>
      <x:c r="O456" s="15" t="str">
        <x:f>IF(B456="","",IF(COUNTIFS('Item setup'!$A$8:$A$47,B456)&lt;&gt;1,"n.a.",INDEX('Item setup'!$F$8:$F$47,MATCH(B456,'Item setup'!$A$8:$A$47,0))))</x:f>
      </x:c>
    </x:row>
    <x:row r="457" ht="24" customHeight="1">
      <x:c r="A457" s="7"/>
      <x:c r="B457" s="5"/>
      <x:c r="C457" s="5"/>
      <x:c r="D457" s="5"/>
      <x:c r="E457" s="16"/>
      <x:c r="F457" s="16"/>
      <x:c r="G457" s="5"/>
      <x:c r="H457" s="15" t="str">
        <x:f>IF(B457="","",IF(COUNTIFS('Item setup'!$A$8:$A$47,B457)&lt;&gt;1,"n.a.",INDEX('Item setup'!$B$8:$B$47,MATCH(B457,'Item setup'!$A$8:$A$47,0))))</x:f>
      </x:c>
      <x:c r="I457" s="15" t="str">
        <x:f>IF(B457="","",IF(COUNTIFS('Item setup'!$A$8:$A$47,B457)&lt;&gt;1,"n.a.",INDEX('Item setup'!$E$8:$E$47,MATCH(B457,'Item setup'!$A$8:$A$47,0))))</x:f>
      </x:c>
      <x:c r="J457" s="17" t="str">
        <x:f>IF(B457="","",IF(COUNTIFS('Item setup'!$A$8:$A$47,B457)&lt;&gt;1,"n.a.",INDEX('Item setup'!$I$8:$I$47,MATCH(B457,'Item setup'!$A$8:$A$47,0))))</x:f>
      </x:c>
      <x:c r="K457" s="17" t="str">
        <x:f>IF(OR(A457="",B457="",NOT(ISNUMBER(F457))),"",IF(ISNUMBER(J457),F457*J457,"n.a."))</x:f>
      </x:c>
      <x:c r="L457" s="15" t="str">
        <x:f>IF(OR(B457="",NOT(ISNUMBER(E457))),"",IF(OR(D457="Routine",D457="QC",D457="Repeat"),IF(COUNTIFS('Item setup'!$A$8:$A$47,B457)&lt;&gt;1,"n.a.",IF(IF(D457="Routine",COUNTIFS('Item setup'!$A$8:$A$47,B457,'Item setup'!$J$8:$J$47,"&lt;&gt;"),IF(D457="QC",COUNTIFS('Item setup'!$A$8:$A$47,B457,'Item setup'!$K$8:$K$47,"&lt;&gt;"),COUNTIFS('Item setup'!$A$8:$A$47,B457,'Item setup'!$L$8:$L$47,"&lt;&gt;")))=0,"n.a.",E457*IF(D457="Routine",INDEX('Item setup'!$J$8:$J$47,MATCH(B457,'Item setup'!$A$8:$A$47,0)),IF(D457="QC",INDEX('Item setup'!$K$8:$K$47,MATCH(B457,'Item setup'!$A$8:$A$47,0)),INDEX('Item setup'!$L$8:$L$47,MATCH(B457,'Item setup'!$A$8:$A$47,0)))))),""))</x:f>
      </x:c>
      <x:c r="M457" s="15" t="str">
        <x:f>IF(AND(ISNUMBER(F457),ISNUMBER(L457)),F457-L457,"")</x:f>
      </x:c>
      <x:c r="N457" s="15" t="str">
        <x:f>IF(COUNTA(A457:G457)=0,"",IF(OR(A457="",B457="",C457="",D457="",NOT(ISNUMBER(F457))),"Complete entry",IF(OR(NOT(ISNUMBER(A457)),NOT(ISNUMBER(F457)),F457&lt;0),"Invalid date/quantity",IF(COUNTIFS('Item setup'!$A$8:$A$47,B457)&lt;&gt;1,"Check item ID",IF(COUNTIFS('Lot register'!$A$8:$A$107,B457,'Lot register'!$B$8:$B$107,C457)&lt;&gt;1,"Check lot ID",IF(OR(D457="Routine",D457="QC",D457="Repeat"),IF(OR(NOT(ISNUMBER(E457)),E457&lt;0),"Enter work count",IF(NOT(ISNUMBER(J457)),"Enter pack details","Recorded")),IF(NOT(ISNUMBER(J457)),"Enter pack details","Recorded")))))))</x:f>
      </x:c>
      <x:c r="O457" s="15" t="str">
        <x:f>IF(B457="","",IF(COUNTIFS('Item setup'!$A$8:$A$47,B457)&lt;&gt;1,"n.a.",INDEX('Item setup'!$F$8:$F$47,MATCH(B457,'Item setup'!$A$8:$A$47,0))))</x:f>
      </x:c>
    </x:row>
    <x:row r="458" ht="24" customHeight="1">
      <x:c r="A458" s="7"/>
      <x:c r="B458" s="5"/>
      <x:c r="C458" s="5"/>
      <x:c r="D458" s="5"/>
      <x:c r="E458" s="16"/>
      <x:c r="F458" s="16"/>
      <x:c r="G458" s="5"/>
      <x:c r="H458" s="15" t="str">
        <x:f>IF(B458="","",IF(COUNTIFS('Item setup'!$A$8:$A$47,B458)&lt;&gt;1,"n.a.",INDEX('Item setup'!$B$8:$B$47,MATCH(B458,'Item setup'!$A$8:$A$47,0))))</x:f>
      </x:c>
      <x:c r="I458" s="15" t="str">
        <x:f>IF(B458="","",IF(COUNTIFS('Item setup'!$A$8:$A$47,B458)&lt;&gt;1,"n.a.",INDEX('Item setup'!$E$8:$E$47,MATCH(B458,'Item setup'!$A$8:$A$47,0))))</x:f>
      </x:c>
      <x:c r="J458" s="17" t="str">
        <x:f>IF(B458="","",IF(COUNTIFS('Item setup'!$A$8:$A$47,B458)&lt;&gt;1,"n.a.",INDEX('Item setup'!$I$8:$I$47,MATCH(B458,'Item setup'!$A$8:$A$47,0))))</x:f>
      </x:c>
      <x:c r="K458" s="17" t="str">
        <x:f>IF(OR(A458="",B458="",NOT(ISNUMBER(F458))),"",IF(ISNUMBER(J458),F458*J458,"n.a."))</x:f>
      </x:c>
      <x:c r="L458" s="15" t="str">
        <x:f>IF(OR(B458="",NOT(ISNUMBER(E458))),"",IF(OR(D458="Routine",D458="QC",D458="Repeat"),IF(COUNTIFS('Item setup'!$A$8:$A$47,B458)&lt;&gt;1,"n.a.",IF(IF(D458="Routine",COUNTIFS('Item setup'!$A$8:$A$47,B458,'Item setup'!$J$8:$J$47,"&lt;&gt;"),IF(D458="QC",COUNTIFS('Item setup'!$A$8:$A$47,B458,'Item setup'!$K$8:$K$47,"&lt;&gt;"),COUNTIFS('Item setup'!$A$8:$A$47,B458,'Item setup'!$L$8:$L$47,"&lt;&gt;")))=0,"n.a.",E458*IF(D458="Routine",INDEX('Item setup'!$J$8:$J$47,MATCH(B458,'Item setup'!$A$8:$A$47,0)),IF(D458="QC",INDEX('Item setup'!$K$8:$K$47,MATCH(B458,'Item setup'!$A$8:$A$47,0)),INDEX('Item setup'!$L$8:$L$47,MATCH(B458,'Item setup'!$A$8:$A$47,0)))))),""))</x:f>
      </x:c>
      <x:c r="M458" s="15" t="str">
        <x:f>IF(AND(ISNUMBER(F458),ISNUMBER(L458)),F458-L458,"")</x:f>
      </x:c>
      <x:c r="N458" s="15" t="str">
        <x:f>IF(COUNTA(A458:G458)=0,"",IF(OR(A458="",B458="",C458="",D458="",NOT(ISNUMBER(F458))),"Complete entry",IF(OR(NOT(ISNUMBER(A458)),NOT(ISNUMBER(F458)),F458&lt;0),"Invalid date/quantity",IF(COUNTIFS('Item setup'!$A$8:$A$47,B458)&lt;&gt;1,"Check item ID",IF(COUNTIFS('Lot register'!$A$8:$A$107,B458,'Lot register'!$B$8:$B$107,C458)&lt;&gt;1,"Check lot ID",IF(OR(D458="Routine",D458="QC",D458="Repeat"),IF(OR(NOT(ISNUMBER(E458)),E458&lt;0),"Enter work count",IF(NOT(ISNUMBER(J458)),"Enter pack details","Recorded")),IF(NOT(ISNUMBER(J458)),"Enter pack details","Recorded")))))))</x:f>
      </x:c>
      <x:c r="O458" s="15" t="str">
        <x:f>IF(B458="","",IF(COUNTIFS('Item setup'!$A$8:$A$47,B458)&lt;&gt;1,"n.a.",INDEX('Item setup'!$F$8:$F$47,MATCH(B458,'Item setup'!$A$8:$A$47,0))))</x:f>
      </x:c>
    </x:row>
    <x:row r="459" ht="24" customHeight="1">
      <x:c r="A459" s="7"/>
      <x:c r="B459" s="5"/>
      <x:c r="C459" s="5"/>
      <x:c r="D459" s="5"/>
      <x:c r="E459" s="16"/>
      <x:c r="F459" s="16"/>
      <x:c r="G459" s="5"/>
      <x:c r="H459" s="15" t="str">
        <x:f>IF(B459="","",IF(COUNTIFS('Item setup'!$A$8:$A$47,B459)&lt;&gt;1,"n.a.",INDEX('Item setup'!$B$8:$B$47,MATCH(B459,'Item setup'!$A$8:$A$47,0))))</x:f>
      </x:c>
      <x:c r="I459" s="15" t="str">
        <x:f>IF(B459="","",IF(COUNTIFS('Item setup'!$A$8:$A$47,B459)&lt;&gt;1,"n.a.",INDEX('Item setup'!$E$8:$E$47,MATCH(B459,'Item setup'!$A$8:$A$47,0))))</x:f>
      </x:c>
      <x:c r="J459" s="17" t="str">
        <x:f>IF(B459="","",IF(COUNTIFS('Item setup'!$A$8:$A$47,B459)&lt;&gt;1,"n.a.",INDEX('Item setup'!$I$8:$I$47,MATCH(B459,'Item setup'!$A$8:$A$47,0))))</x:f>
      </x:c>
      <x:c r="K459" s="17" t="str">
        <x:f>IF(OR(A459="",B459="",NOT(ISNUMBER(F459))),"",IF(ISNUMBER(J459),F459*J459,"n.a."))</x:f>
      </x:c>
      <x:c r="L459" s="15" t="str">
        <x:f>IF(OR(B459="",NOT(ISNUMBER(E459))),"",IF(OR(D459="Routine",D459="QC",D459="Repeat"),IF(COUNTIFS('Item setup'!$A$8:$A$47,B459)&lt;&gt;1,"n.a.",IF(IF(D459="Routine",COUNTIFS('Item setup'!$A$8:$A$47,B459,'Item setup'!$J$8:$J$47,"&lt;&gt;"),IF(D459="QC",COUNTIFS('Item setup'!$A$8:$A$47,B459,'Item setup'!$K$8:$K$47,"&lt;&gt;"),COUNTIFS('Item setup'!$A$8:$A$47,B459,'Item setup'!$L$8:$L$47,"&lt;&gt;")))=0,"n.a.",E459*IF(D459="Routine",INDEX('Item setup'!$J$8:$J$47,MATCH(B459,'Item setup'!$A$8:$A$47,0)),IF(D459="QC",INDEX('Item setup'!$K$8:$K$47,MATCH(B459,'Item setup'!$A$8:$A$47,0)),INDEX('Item setup'!$L$8:$L$47,MATCH(B459,'Item setup'!$A$8:$A$47,0)))))),""))</x:f>
      </x:c>
      <x:c r="M459" s="15" t="str">
        <x:f>IF(AND(ISNUMBER(F459),ISNUMBER(L459)),F459-L459,"")</x:f>
      </x:c>
      <x:c r="N459" s="15" t="str">
        <x:f>IF(COUNTA(A459:G459)=0,"",IF(OR(A459="",B459="",C459="",D459="",NOT(ISNUMBER(F459))),"Complete entry",IF(OR(NOT(ISNUMBER(A459)),NOT(ISNUMBER(F459)),F459&lt;0),"Invalid date/quantity",IF(COUNTIFS('Item setup'!$A$8:$A$47,B459)&lt;&gt;1,"Check item ID",IF(COUNTIFS('Lot register'!$A$8:$A$107,B459,'Lot register'!$B$8:$B$107,C459)&lt;&gt;1,"Check lot ID",IF(OR(D459="Routine",D459="QC",D459="Repeat"),IF(OR(NOT(ISNUMBER(E459)),E459&lt;0),"Enter work count",IF(NOT(ISNUMBER(J459)),"Enter pack details","Recorded")),IF(NOT(ISNUMBER(J459)),"Enter pack details","Recorded")))))))</x:f>
      </x:c>
      <x:c r="O459" s="15" t="str">
        <x:f>IF(B459="","",IF(COUNTIFS('Item setup'!$A$8:$A$47,B459)&lt;&gt;1,"n.a.",INDEX('Item setup'!$F$8:$F$47,MATCH(B459,'Item setup'!$A$8:$A$47,0))))</x:f>
      </x:c>
    </x:row>
    <x:row r="460" ht="24" customHeight="1">
      <x:c r="A460" s="7"/>
      <x:c r="B460" s="5"/>
      <x:c r="C460" s="5"/>
      <x:c r="D460" s="5"/>
      <x:c r="E460" s="16"/>
      <x:c r="F460" s="16"/>
      <x:c r="G460" s="5"/>
      <x:c r="H460" s="15" t="str">
        <x:f>IF(B460="","",IF(COUNTIFS('Item setup'!$A$8:$A$47,B460)&lt;&gt;1,"n.a.",INDEX('Item setup'!$B$8:$B$47,MATCH(B460,'Item setup'!$A$8:$A$47,0))))</x:f>
      </x:c>
      <x:c r="I460" s="15" t="str">
        <x:f>IF(B460="","",IF(COUNTIFS('Item setup'!$A$8:$A$47,B460)&lt;&gt;1,"n.a.",INDEX('Item setup'!$E$8:$E$47,MATCH(B460,'Item setup'!$A$8:$A$47,0))))</x:f>
      </x:c>
      <x:c r="J460" s="17" t="str">
        <x:f>IF(B460="","",IF(COUNTIFS('Item setup'!$A$8:$A$47,B460)&lt;&gt;1,"n.a.",INDEX('Item setup'!$I$8:$I$47,MATCH(B460,'Item setup'!$A$8:$A$47,0))))</x:f>
      </x:c>
      <x:c r="K460" s="17" t="str">
        <x:f>IF(OR(A460="",B460="",NOT(ISNUMBER(F460))),"",IF(ISNUMBER(J460),F460*J460,"n.a."))</x:f>
      </x:c>
      <x:c r="L460" s="15" t="str">
        <x:f>IF(OR(B460="",NOT(ISNUMBER(E460))),"",IF(OR(D460="Routine",D460="QC",D460="Repeat"),IF(COUNTIFS('Item setup'!$A$8:$A$47,B460)&lt;&gt;1,"n.a.",IF(IF(D460="Routine",COUNTIFS('Item setup'!$A$8:$A$47,B460,'Item setup'!$J$8:$J$47,"&lt;&gt;"),IF(D460="QC",COUNTIFS('Item setup'!$A$8:$A$47,B460,'Item setup'!$K$8:$K$47,"&lt;&gt;"),COUNTIFS('Item setup'!$A$8:$A$47,B460,'Item setup'!$L$8:$L$47,"&lt;&gt;")))=0,"n.a.",E460*IF(D460="Routine",INDEX('Item setup'!$J$8:$J$47,MATCH(B460,'Item setup'!$A$8:$A$47,0)),IF(D460="QC",INDEX('Item setup'!$K$8:$K$47,MATCH(B460,'Item setup'!$A$8:$A$47,0)),INDEX('Item setup'!$L$8:$L$47,MATCH(B460,'Item setup'!$A$8:$A$47,0)))))),""))</x:f>
      </x:c>
      <x:c r="M460" s="15" t="str">
        <x:f>IF(AND(ISNUMBER(F460),ISNUMBER(L460)),F460-L460,"")</x:f>
      </x:c>
      <x:c r="N460" s="15" t="str">
        <x:f>IF(COUNTA(A460:G460)=0,"",IF(OR(A460="",B460="",C460="",D460="",NOT(ISNUMBER(F460))),"Complete entry",IF(OR(NOT(ISNUMBER(A460)),NOT(ISNUMBER(F460)),F460&lt;0),"Invalid date/quantity",IF(COUNTIFS('Item setup'!$A$8:$A$47,B460)&lt;&gt;1,"Check item ID",IF(COUNTIFS('Lot register'!$A$8:$A$107,B460,'Lot register'!$B$8:$B$107,C460)&lt;&gt;1,"Check lot ID",IF(OR(D460="Routine",D460="QC",D460="Repeat"),IF(OR(NOT(ISNUMBER(E460)),E460&lt;0),"Enter work count",IF(NOT(ISNUMBER(J460)),"Enter pack details","Recorded")),IF(NOT(ISNUMBER(J460)),"Enter pack details","Recorded")))))))</x:f>
      </x:c>
      <x:c r="O460" s="15" t="str">
        <x:f>IF(B460="","",IF(COUNTIFS('Item setup'!$A$8:$A$47,B460)&lt;&gt;1,"n.a.",INDEX('Item setup'!$F$8:$F$47,MATCH(B460,'Item setup'!$A$8:$A$47,0))))</x:f>
      </x:c>
    </x:row>
    <x:row r="461" ht="24" customHeight="1">
      <x:c r="A461" s="7"/>
      <x:c r="B461" s="5"/>
      <x:c r="C461" s="5"/>
      <x:c r="D461" s="5"/>
      <x:c r="E461" s="16"/>
      <x:c r="F461" s="16"/>
      <x:c r="G461" s="5"/>
      <x:c r="H461" s="15" t="str">
        <x:f>IF(B461="","",IF(COUNTIFS('Item setup'!$A$8:$A$47,B461)&lt;&gt;1,"n.a.",INDEX('Item setup'!$B$8:$B$47,MATCH(B461,'Item setup'!$A$8:$A$47,0))))</x:f>
      </x:c>
      <x:c r="I461" s="15" t="str">
        <x:f>IF(B461="","",IF(COUNTIFS('Item setup'!$A$8:$A$47,B461)&lt;&gt;1,"n.a.",INDEX('Item setup'!$E$8:$E$47,MATCH(B461,'Item setup'!$A$8:$A$47,0))))</x:f>
      </x:c>
      <x:c r="J461" s="17" t="str">
        <x:f>IF(B461="","",IF(COUNTIFS('Item setup'!$A$8:$A$47,B461)&lt;&gt;1,"n.a.",INDEX('Item setup'!$I$8:$I$47,MATCH(B461,'Item setup'!$A$8:$A$47,0))))</x:f>
      </x:c>
      <x:c r="K461" s="17" t="str">
        <x:f>IF(OR(A461="",B461="",NOT(ISNUMBER(F461))),"",IF(ISNUMBER(J461),F461*J461,"n.a."))</x:f>
      </x:c>
      <x:c r="L461" s="15" t="str">
        <x:f>IF(OR(B461="",NOT(ISNUMBER(E461))),"",IF(OR(D461="Routine",D461="QC",D461="Repeat"),IF(COUNTIFS('Item setup'!$A$8:$A$47,B461)&lt;&gt;1,"n.a.",IF(IF(D461="Routine",COUNTIFS('Item setup'!$A$8:$A$47,B461,'Item setup'!$J$8:$J$47,"&lt;&gt;"),IF(D461="QC",COUNTIFS('Item setup'!$A$8:$A$47,B461,'Item setup'!$K$8:$K$47,"&lt;&gt;"),COUNTIFS('Item setup'!$A$8:$A$47,B461,'Item setup'!$L$8:$L$47,"&lt;&gt;")))=0,"n.a.",E461*IF(D461="Routine",INDEX('Item setup'!$J$8:$J$47,MATCH(B461,'Item setup'!$A$8:$A$47,0)),IF(D461="QC",INDEX('Item setup'!$K$8:$K$47,MATCH(B461,'Item setup'!$A$8:$A$47,0)),INDEX('Item setup'!$L$8:$L$47,MATCH(B461,'Item setup'!$A$8:$A$47,0)))))),""))</x:f>
      </x:c>
      <x:c r="M461" s="15" t="str">
        <x:f>IF(AND(ISNUMBER(F461),ISNUMBER(L461)),F461-L461,"")</x:f>
      </x:c>
      <x:c r="N461" s="15" t="str">
        <x:f>IF(COUNTA(A461:G461)=0,"",IF(OR(A461="",B461="",C461="",D461="",NOT(ISNUMBER(F461))),"Complete entry",IF(OR(NOT(ISNUMBER(A461)),NOT(ISNUMBER(F461)),F461&lt;0),"Invalid date/quantity",IF(COUNTIFS('Item setup'!$A$8:$A$47,B461)&lt;&gt;1,"Check item ID",IF(COUNTIFS('Lot register'!$A$8:$A$107,B461,'Lot register'!$B$8:$B$107,C461)&lt;&gt;1,"Check lot ID",IF(OR(D461="Routine",D461="QC",D461="Repeat"),IF(OR(NOT(ISNUMBER(E461)),E461&lt;0),"Enter work count",IF(NOT(ISNUMBER(J461)),"Enter pack details","Recorded")),IF(NOT(ISNUMBER(J461)),"Enter pack details","Recorded")))))))</x:f>
      </x:c>
      <x:c r="O461" s="15" t="str">
        <x:f>IF(B461="","",IF(COUNTIFS('Item setup'!$A$8:$A$47,B461)&lt;&gt;1,"n.a.",INDEX('Item setup'!$F$8:$F$47,MATCH(B461,'Item setup'!$A$8:$A$47,0))))</x:f>
      </x:c>
    </x:row>
    <x:row r="462" ht="24" customHeight="1">
      <x:c r="A462" s="7"/>
      <x:c r="B462" s="5"/>
      <x:c r="C462" s="5"/>
      <x:c r="D462" s="5"/>
      <x:c r="E462" s="16"/>
      <x:c r="F462" s="16"/>
      <x:c r="G462" s="5"/>
      <x:c r="H462" s="15" t="str">
        <x:f>IF(B462="","",IF(COUNTIFS('Item setup'!$A$8:$A$47,B462)&lt;&gt;1,"n.a.",INDEX('Item setup'!$B$8:$B$47,MATCH(B462,'Item setup'!$A$8:$A$47,0))))</x:f>
      </x:c>
      <x:c r="I462" s="15" t="str">
        <x:f>IF(B462="","",IF(COUNTIFS('Item setup'!$A$8:$A$47,B462)&lt;&gt;1,"n.a.",INDEX('Item setup'!$E$8:$E$47,MATCH(B462,'Item setup'!$A$8:$A$47,0))))</x:f>
      </x:c>
      <x:c r="J462" s="17" t="str">
        <x:f>IF(B462="","",IF(COUNTIFS('Item setup'!$A$8:$A$47,B462)&lt;&gt;1,"n.a.",INDEX('Item setup'!$I$8:$I$47,MATCH(B462,'Item setup'!$A$8:$A$47,0))))</x:f>
      </x:c>
      <x:c r="K462" s="17" t="str">
        <x:f>IF(OR(A462="",B462="",NOT(ISNUMBER(F462))),"",IF(ISNUMBER(J462),F462*J462,"n.a."))</x:f>
      </x:c>
      <x:c r="L462" s="15" t="str">
        <x:f>IF(OR(B462="",NOT(ISNUMBER(E462))),"",IF(OR(D462="Routine",D462="QC",D462="Repeat"),IF(COUNTIFS('Item setup'!$A$8:$A$47,B462)&lt;&gt;1,"n.a.",IF(IF(D462="Routine",COUNTIFS('Item setup'!$A$8:$A$47,B462,'Item setup'!$J$8:$J$47,"&lt;&gt;"),IF(D462="QC",COUNTIFS('Item setup'!$A$8:$A$47,B462,'Item setup'!$K$8:$K$47,"&lt;&gt;"),COUNTIFS('Item setup'!$A$8:$A$47,B462,'Item setup'!$L$8:$L$47,"&lt;&gt;")))=0,"n.a.",E462*IF(D462="Routine",INDEX('Item setup'!$J$8:$J$47,MATCH(B462,'Item setup'!$A$8:$A$47,0)),IF(D462="QC",INDEX('Item setup'!$K$8:$K$47,MATCH(B462,'Item setup'!$A$8:$A$47,0)),INDEX('Item setup'!$L$8:$L$47,MATCH(B462,'Item setup'!$A$8:$A$47,0)))))),""))</x:f>
      </x:c>
      <x:c r="M462" s="15" t="str">
        <x:f>IF(AND(ISNUMBER(F462),ISNUMBER(L462)),F462-L462,"")</x:f>
      </x:c>
      <x:c r="N462" s="15" t="str">
        <x:f>IF(COUNTA(A462:G462)=0,"",IF(OR(A462="",B462="",C462="",D462="",NOT(ISNUMBER(F462))),"Complete entry",IF(OR(NOT(ISNUMBER(A462)),NOT(ISNUMBER(F462)),F462&lt;0),"Invalid date/quantity",IF(COUNTIFS('Item setup'!$A$8:$A$47,B462)&lt;&gt;1,"Check item ID",IF(COUNTIFS('Lot register'!$A$8:$A$107,B462,'Lot register'!$B$8:$B$107,C462)&lt;&gt;1,"Check lot ID",IF(OR(D462="Routine",D462="QC",D462="Repeat"),IF(OR(NOT(ISNUMBER(E462)),E462&lt;0),"Enter work count",IF(NOT(ISNUMBER(J462)),"Enter pack details","Recorded")),IF(NOT(ISNUMBER(J462)),"Enter pack details","Recorded")))))))</x:f>
      </x:c>
      <x:c r="O462" s="15" t="str">
        <x:f>IF(B462="","",IF(COUNTIFS('Item setup'!$A$8:$A$47,B462)&lt;&gt;1,"n.a.",INDEX('Item setup'!$F$8:$F$47,MATCH(B462,'Item setup'!$A$8:$A$47,0))))</x:f>
      </x:c>
    </x:row>
    <x:row r="463" ht="24" customHeight="1">
      <x:c r="A463" s="7"/>
      <x:c r="B463" s="5"/>
      <x:c r="C463" s="5"/>
      <x:c r="D463" s="5"/>
      <x:c r="E463" s="16"/>
      <x:c r="F463" s="16"/>
      <x:c r="G463" s="5"/>
      <x:c r="H463" s="15" t="str">
        <x:f>IF(B463="","",IF(COUNTIFS('Item setup'!$A$8:$A$47,B463)&lt;&gt;1,"n.a.",INDEX('Item setup'!$B$8:$B$47,MATCH(B463,'Item setup'!$A$8:$A$47,0))))</x:f>
      </x:c>
      <x:c r="I463" s="15" t="str">
        <x:f>IF(B463="","",IF(COUNTIFS('Item setup'!$A$8:$A$47,B463)&lt;&gt;1,"n.a.",INDEX('Item setup'!$E$8:$E$47,MATCH(B463,'Item setup'!$A$8:$A$47,0))))</x:f>
      </x:c>
      <x:c r="J463" s="17" t="str">
        <x:f>IF(B463="","",IF(COUNTIFS('Item setup'!$A$8:$A$47,B463)&lt;&gt;1,"n.a.",INDEX('Item setup'!$I$8:$I$47,MATCH(B463,'Item setup'!$A$8:$A$47,0))))</x:f>
      </x:c>
      <x:c r="K463" s="17" t="str">
        <x:f>IF(OR(A463="",B463="",NOT(ISNUMBER(F463))),"",IF(ISNUMBER(J463),F463*J463,"n.a."))</x:f>
      </x:c>
      <x:c r="L463" s="15" t="str">
        <x:f>IF(OR(B463="",NOT(ISNUMBER(E463))),"",IF(OR(D463="Routine",D463="QC",D463="Repeat"),IF(COUNTIFS('Item setup'!$A$8:$A$47,B463)&lt;&gt;1,"n.a.",IF(IF(D463="Routine",COUNTIFS('Item setup'!$A$8:$A$47,B463,'Item setup'!$J$8:$J$47,"&lt;&gt;"),IF(D463="QC",COUNTIFS('Item setup'!$A$8:$A$47,B463,'Item setup'!$K$8:$K$47,"&lt;&gt;"),COUNTIFS('Item setup'!$A$8:$A$47,B463,'Item setup'!$L$8:$L$47,"&lt;&gt;")))=0,"n.a.",E463*IF(D463="Routine",INDEX('Item setup'!$J$8:$J$47,MATCH(B463,'Item setup'!$A$8:$A$47,0)),IF(D463="QC",INDEX('Item setup'!$K$8:$K$47,MATCH(B463,'Item setup'!$A$8:$A$47,0)),INDEX('Item setup'!$L$8:$L$47,MATCH(B463,'Item setup'!$A$8:$A$47,0)))))),""))</x:f>
      </x:c>
      <x:c r="M463" s="15" t="str">
        <x:f>IF(AND(ISNUMBER(F463),ISNUMBER(L463)),F463-L463,"")</x:f>
      </x:c>
      <x:c r="N463" s="15" t="str">
        <x:f>IF(COUNTA(A463:G463)=0,"",IF(OR(A463="",B463="",C463="",D463="",NOT(ISNUMBER(F463))),"Complete entry",IF(OR(NOT(ISNUMBER(A463)),NOT(ISNUMBER(F463)),F463&lt;0),"Invalid date/quantity",IF(COUNTIFS('Item setup'!$A$8:$A$47,B463)&lt;&gt;1,"Check item ID",IF(COUNTIFS('Lot register'!$A$8:$A$107,B463,'Lot register'!$B$8:$B$107,C463)&lt;&gt;1,"Check lot ID",IF(OR(D463="Routine",D463="QC",D463="Repeat"),IF(OR(NOT(ISNUMBER(E463)),E463&lt;0),"Enter work count",IF(NOT(ISNUMBER(J463)),"Enter pack details","Recorded")),IF(NOT(ISNUMBER(J463)),"Enter pack details","Recorded")))))))</x:f>
      </x:c>
      <x:c r="O463" s="15" t="str">
        <x:f>IF(B463="","",IF(COUNTIFS('Item setup'!$A$8:$A$47,B463)&lt;&gt;1,"n.a.",INDEX('Item setup'!$F$8:$F$47,MATCH(B463,'Item setup'!$A$8:$A$47,0))))</x:f>
      </x:c>
    </x:row>
    <x:row r="464" ht="24" customHeight="1">
      <x:c r="A464" s="7"/>
      <x:c r="B464" s="5"/>
      <x:c r="C464" s="5"/>
      <x:c r="D464" s="5"/>
      <x:c r="E464" s="16"/>
      <x:c r="F464" s="16"/>
      <x:c r="G464" s="5"/>
      <x:c r="H464" s="15" t="str">
        <x:f>IF(B464="","",IF(COUNTIFS('Item setup'!$A$8:$A$47,B464)&lt;&gt;1,"n.a.",INDEX('Item setup'!$B$8:$B$47,MATCH(B464,'Item setup'!$A$8:$A$47,0))))</x:f>
      </x:c>
      <x:c r="I464" s="15" t="str">
        <x:f>IF(B464="","",IF(COUNTIFS('Item setup'!$A$8:$A$47,B464)&lt;&gt;1,"n.a.",INDEX('Item setup'!$E$8:$E$47,MATCH(B464,'Item setup'!$A$8:$A$47,0))))</x:f>
      </x:c>
      <x:c r="J464" s="17" t="str">
        <x:f>IF(B464="","",IF(COUNTIFS('Item setup'!$A$8:$A$47,B464)&lt;&gt;1,"n.a.",INDEX('Item setup'!$I$8:$I$47,MATCH(B464,'Item setup'!$A$8:$A$47,0))))</x:f>
      </x:c>
      <x:c r="K464" s="17" t="str">
        <x:f>IF(OR(A464="",B464="",NOT(ISNUMBER(F464))),"",IF(ISNUMBER(J464),F464*J464,"n.a."))</x:f>
      </x:c>
      <x:c r="L464" s="15" t="str">
        <x:f>IF(OR(B464="",NOT(ISNUMBER(E464))),"",IF(OR(D464="Routine",D464="QC",D464="Repeat"),IF(COUNTIFS('Item setup'!$A$8:$A$47,B464)&lt;&gt;1,"n.a.",IF(IF(D464="Routine",COUNTIFS('Item setup'!$A$8:$A$47,B464,'Item setup'!$J$8:$J$47,"&lt;&gt;"),IF(D464="QC",COUNTIFS('Item setup'!$A$8:$A$47,B464,'Item setup'!$K$8:$K$47,"&lt;&gt;"),COUNTIFS('Item setup'!$A$8:$A$47,B464,'Item setup'!$L$8:$L$47,"&lt;&gt;")))=0,"n.a.",E464*IF(D464="Routine",INDEX('Item setup'!$J$8:$J$47,MATCH(B464,'Item setup'!$A$8:$A$47,0)),IF(D464="QC",INDEX('Item setup'!$K$8:$K$47,MATCH(B464,'Item setup'!$A$8:$A$47,0)),INDEX('Item setup'!$L$8:$L$47,MATCH(B464,'Item setup'!$A$8:$A$47,0)))))),""))</x:f>
      </x:c>
      <x:c r="M464" s="15" t="str">
        <x:f>IF(AND(ISNUMBER(F464),ISNUMBER(L464)),F464-L464,"")</x:f>
      </x:c>
      <x:c r="N464" s="15" t="str">
        <x:f>IF(COUNTA(A464:G464)=0,"",IF(OR(A464="",B464="",C464="",D464="",NOT(ISNUMBER(F464))),"Complete entry",IF(OR(NOT(ISNUMBER(A464)),NOT(ISNUMBER(F464)),F464&lt;0),"Invalid date/quantity",IF(COUNTIFS('Item setup'!$A$8:$A$47,B464)&lt;&gt;1,"Check item ID",IF(COUNTIFS('Lot register'!$A$8:$A$107,B464,'Lot register'!$B$8:$B$107,C464)&lt;&gt;1,"Check lot ID",IF(OR(D464="Routine",D464="QC",D464="Repeat"),IF(OR(NOT(ISNUMBER(E464)),E464&lt;0),"Enter work count",IF(NOT(ISNUMBER(J464)),"Enter pack details","Recorded")),IF(NOT(ISNUMBER(J464)),"Enter pack details","Recorded")))))))</x:f>
      </x:c>
      <x:c r="O464" s="15" t="str">
        <x:f>IF(B464="","",IF(COUNTIFS('Item setup'!$A$8:$A$47,B464)&lt;&gt;1,"n.a.",INDEX('Item setup'!$F$8:$F$47,MATCH(B464,'Item setup'!$A$8:$A$47,0))))</x:f>
      </x:c>
    </x:row>
    <x:row r="465" ht="24" customHeight="1">
      <x:c r="A465" s="7"/>
      <x:c r="B465" s="5"/>
      <x:c r="C465" s="5"/>
      <x:c r="D465" s="5"/>
      <x:c r="E465" s="16"/>
      <x:c r="F465" s="16"/>
      <x:c r="G465" s="5"/>
      <x:c r="H465" s="15" t="str">
        <x:f>IF(B465="","",IF(COUNTIFS('Item setup'!$A$8:$A$47,B465)&lt;&gt;1,"n.a.",INDEX('Item setup'!$B$8:$B$47,MATCH(B465,'Item setup'!$A$8:$A$47,0))))</x:f>
      </x:c>
      <x:c r="I465" s="15" t="str">
        <x:f>IF(B465="","",IF(COUNTIFS('Item setup'!$A$8:$A$47,B465)&lt;&gt;1,"n.a.",INDEX('Item setup'!$E$8:$E$47,MATCH(B465,'Item setup'!$A$8:$A$47,0))))</x:f>
      </x:c>
      <x:c r="J465" s="17" t="str">
        <x:f>IF(B465="","",IF(COUNTIFS('Item setup'!$A$8:$A$47,B465)&lt;&gt;1,"n.a.",INDEX('Item setup'!$I$8:$I$47,MATCH(B465,'Item setup'!$A$8:$A$47,0))))</x:f>
      </x:c>
      <x:c r="K465" s="17" t="str">
        <x:f>IF(OR(A465="",B465="",NOT(ISNUMBER(F465))),"",IF(ISNUMBER(J465),F465*J465,"n.a."))</x:f>
      </x:c>
      <x:c r="L465" s="15" t="str">
        <x:f>IF(OR(B465="",NOT(ISNUMBER(E465))),"",IF(OR(D465="Routine",D465="QC",D465="Repeat"),IF(COUNTIFS('Item setup'!$A$8:$A$47,B465)&lt;&gt;1,"n.a.",IF(IF(D465="Routine",COUNTIFS('Item setup'!$A$8:$A$47,B465,'Item setup'!$J$8:$J$47,"&lt;&gt;"),IF(D465="QC",COUNTIFS('Item setup'!$A$8:$A$47,B465,'Item setup'!$K$8:$K$47,"&lt;&gt;"),COUNTIFS('Item setup'!$A$8:$A$47,B465,'Item setup'!$L$8:$L$47,"&lt;&gt;")))=0,"n.a.",E465*IF(D465="Routine",INDEX('Item setup'!$J$8:$J$47,MATCH(B465,'Item setup'!$A$8:$A$47,0)),IF(D465="QC",INDEX('Item setup'!$K$8:$K$47,MATCH(B465,'Item setup'!$A$8:$A$47,0)),INDEX('Item setup'!$L$8:$L$47,MATCH(B465,'Item setup'!$A$8:$A$47,0)))))),""))</x:f>
      </x:c>
      <x:c r="M465" s="15" t="str">
        <x:f>IF(AND(ISNUMBER(F465),ISNUMBER(L465)),F465-L465,"")</x:f>
      </x:c>
      <x:c r="N465" s="15" t="str">
        <x:f>IF(COUNTA(A465:G465)=0,"",IF(OR(A465="",B465="",C465="",D465="",NOT(ISNUMBER(F465))),"Complete entry",IF(OR(NOT(ISNUMBER(A465)),NOT(ISNUMBER(F465)),F465&lt;0),"Invalid date/quantity",IF(COUNTIFS('Item setup'!$A$8:$A$47,B465)&lt;&gt;1,"Check item ID",IF(COUNTIFS('Lot register'!$A$8:$A$107,B465,'Lot register'!$B$8:$B$107,C465)&lt;&gt;1,"Check lot ID",IF(OR(D465="Routine",D465="QC",D465="Repeat"),IF(OR(NOT(ISNUMBER(E465)),E465&lt;0),"Enter work count",IF(NOT(ISNUMBER(J465)),"Enter pack details","Recorded")),IF(NOT(ISNUMBER(J465)),"Enter pack details","Recorded")))))))</x:f>
      </x:c>
      <x:c r="O465" s="15" t="str">
        <x:f>IF(B465="","",IF(COUNTIFS('Item setup'!$A$8:$A$47,B465)&lt;&gt;1,"n.a.",INDEX('Item setup'!$F$8:$F$47,MATCH(B465,'Item setup'!$A$8:$A$47,0))))</x:f>
      </x:c>
    </x:row>
    <x:row r="466" ht="24" customHeight="1">
      <x:c r="A466" s="7"/>
      <x:c r="B466" s="5"/>
      <x:c r="C466" s="5"/>
      <x:c r="D466" s="5"/>
      <x:c r="E466" s="16"/>
      <x:c r="F466" s="16"/>
      <x:c r="G466" s="5"/>
      <x:c r="H466" s="15" t="str">
        <x:f>IF(B466="","",IF(COUNTIFS('Item setup'!$A$8:$A$47,B466)&lt;&gt;1,"n.a.",INDEX('Item setup'!$B$8:$B$47,MATCH(B466,'Item setup'!$A$8:$A$47,0))))</x:f>
      </x:c>
      <x:c r="I466" s="15" t="str">
        <x:f>IF(B466="","",IF(COUNTIFS('Item setup'!$A$8:$A$47,B466)&lt;&gt;1,"n.a.",INDEX('Item setup'!$E$8:$E$47,MATCH(B466,'Item setup'!$A$8:$A$47,0))))</x:f>
      </x:c>
      <x:c r="J466" s="17" t="str">
        <x:f>IF(B466="","",IF(COUNTIFS('Item setup'!$A$8:$A$47,B466)&lt;&gt;1,"n.a.",INDEX('Item setup'!$I$8:$I$47,MATCH(B466,'Item setup'!$A$8:$A$47,0))))</x:f>
      </x:c>
      <x:c r="K466" s="17" t="str">
        <x:f>IF(OR(A466="",B466="",NOT(ISNUMBER(F466))),"",IF(ISNUMBER(J466),F466*J466,"n.a."))</x:f>
      </x:c>
      <x:c r="L466" s="15" t="str">
        <x:f>IF(OR(B466="",NOT(ISNUMBER(E466))),"",IF(OR(D466="Routine",D466="QC",D466="Repeat"),IF(COUNTIFS('Item setup'!$A$8:$A$47,B466)&lt;&gt;1,"n.a.",IF(IF(D466="Routine",COUNTIFS('Item setup'!$A$8:$A$47,B466,'Item setup'!$J$8:$J$47,"&lt;&gt;"),IF(D466="QC",COUNTIFS('Item setup'!$A$8:$A$47,B466,'Item setup'!$K$8:$K$47,"&lt;&gt;"),COUNTIFS('Item setup'!$A$8:$A$47,B466,'Item setup'!$L$8:$L$47,"&lt;&gt;")))=0,"n.a.",E466*IF(D466="Routine",INDEX('Item setup'!$J$8:$J$47,MATCH(B466,'Item setup'!$A$8:$A$47,0)),IF(D466="QC",INDEX('Item setup'!$K$8:$K$47,MATCH(B466,'Item setup'!$A$8:$A$47,0)),INDEX('Item setup'!$L$8:$L$47,MATCH(B466,'Item setup'!$A$8:$A$47,0)))))),""))</x:f>
      </x:c>
      <x:c r="M466" s="15" t="str">
        <x:f>IF(AND(ISNUMBER(F466),ISNUMBER(L466)),F466-L466,"")</x:f>
      </x:c>
      <x:c r="N466" s="15" t="str">
        <x:f>IF(COUNTA(A466:G466)=0,"",IF(OR(A466="",B466="",C466="",D466="",NOT(ISNUMBER(F466))),"Complete entry",IF(OR(NOT(ISNUMBER(A466)),NOT(ISNUMBER(F466)),F466&lt;0),"Invalid date/quantity",IF(COUNTIFS('Item setup'!$A$8:$A$47,B466)&lt;&gt;1,"Check item ID",IF(COUNTIFS('Lot register'!$A$8:$A$107,B466,'Lot register'!$B$8:$B$107,C466)&lt;&gt;1,"Check lot ID",IF(OR(D466="Routine",D466="QC",D466="Repeat"),IF(OR(NOT(ISNUMBER(E466)),E466&lt;0),"Enter work count",IF(NOT(ISNUMBER(J466)),"Enter pack details","Recorded")),IF(NOT(ISNUMBER(J466)),"Enter pack details","Recorded")))))))</x:f>
      </x:c>
      <x:c r="O466" s="15" t="str">
        <x:f>IF(B466="","",IF(COUNTIFS('Item setup'!$A$8:$A$47,B466)&lt;&gt;1,"n.a.",INDEX('Item setup'!$F$8:$F$47,MATCH(B466,'Item setup'!$A$8:$A$47,0))))</x:f>
      </x:c>
    </x:row>
    <x:row r="467" ht="24" customHeight="1">
      <x:c r="A467" s="7"/>
      <x:c r="B467" s="5"/>
      <x:c r="C467" s="5"/>
      <x:c r="D467" s="5"/>
      <x:c r="E467" s="16"/>
      <x:c r="F467" s="16"/>
      <x:c r="G467" s="5"/>
      <x:c r="H467" s="15" t="str">
        <x:f>IF(B467="","",IF(COUNTIFS('Item setup'!$A$8:$A$47,B467)&lt;&gt;1,"n.a.",INDEX('Item setup'!$B$8:$B$47,MATCH(B467,'Item setup'!$A$8:$A$47,0))))</x:f>
      </x:c>
      <x:c r="I467" s="15" t="str">
        <x:f>IF(B467="","",IF(COUNTIFS('Item setup'!$A$8:$A$47,B467)&lt;&gt;1,"n.a.",INDEX('Item setup'!$E$8:$E$47,MATCH(B467,'Item setup'!$A$8:$A$47,0))))</x:f>
      </x:c>
      <x:c r="J467" s="17" t="str">
        <x:f>IF(B467="","",IF(COUNTIFS('Item setup'!$A$8:$A$47,B467)&lt;&gt;1,"n.a.",INDEX('Item setup'!$I$8:$I$47,MATCH(B467,'Item setup'!$A$8:$A$47,0))))</x:f>
      </x:c>
      <x:c r="K467" s="17" t="str">
        <x:f>IF(OR(A467="",B467="",NOT(ISNUMBER(F467))),"",IF(ISNUMBER(J467),F467*J467,"n.a."))</x:f>
      </x:c>
      <x:c r="L467" s="15" t="str">
        <x:f>IF(OR(B467="",NOT(ISNUMBER(E467))),"",IF(OR(D467="Routine",D467="QC",D467="Repeat"),IF(COUNTIFS('Item setup'!$A$8:$A$47,B467)&lt;&gt;1,"n.a.",IF(IF(D467="Routine",COUNTIFS('Item setup'!$A$8:$A$47,B467,'Item setup'!$J$8:$J$47,"&lt;&gt;"),IF(D467="QC",COUNTIFS('Item setup'!$A$8:$A$47,B467,'Item setup'!$K$8:$K$47,"&lt;&gt;"),COUNTIFS('Item setup'!$A$8:$A$47,B467,'Item setup'!$L$8:$L$47,"&lt;&gt;")))=0,"n.a.",E467*IF(D467="Routine",INDEX('Item setup'!$J$8:$J$47,MATCH(B467,'Item setup'!$A$8:$A$47,0)),IF(D467="QC",INDEX('Item setup'!$K$8:$K$47,MATCH(B467,'Item setup'!$A$8:$A$47,0)),INDEX('Item setup'!$L$8:$L$47,MATCH(B467,'Item setup'!$A$8:$A$47,0)))))),""))</x:f>
      </x:c>
      <x:c r="M467" s="15" t="str">
        <x:f>IF(AND(ISNUMBER(F467),ISNUMBER(L467)),F467-L467,"")</x:f>
      </x:c>
      <x:c r="N467" s="15" t="str">
        <x:f>IF(COUNTA(A467:G467)=0,"",IF(OR(A467="",B467="",C467="",D467="",NOT(ISNUMBER(F467))),"Complete entry",IF(OR(NOT(ISNUMBER(A467)),NOT(ISNUMBER(F467)),F467&lt;0),"Invalid date/quantity",IF(COUNTIFS('Item setup'!$A$8:$A$47,B467)&lt;&gt;1,"Check item ID",IF(COUNTIFS('Lot register'!$A$8:$A$107,B467,'Lot register'!$B$8:$B$107,C467)&lt;&gt;1,"Check lot ID",IF(OR(D467="Routine",D467="QC",D467="Repeat"),IF(OR(NOT(ISNUMBER(E467)),E467&lt;0),"Enter work count",IF(NOT(ISNUMBER(J467)),"Enter pack details","Recorded")),IF(NOT(ISNUMBER(J467)),"Enter pack details","Recorded")))))))</x:f>
      </x:c>
      <x:c r="O467" s="15" t="str">
        <x:f>IF(B467="","",IF(COUNTIFS('Item setup'!$A$8:$A$47,B467)&lt;&gt;1,"n.a.",INDEX('Item setup'!$F$8:$F$47,MATCH(B467,'Item setup'!$A$8:$A$47,0))))</x:f>
      </x:c>
    </x:row>
    <x:row r="468" ht="24" customHeight="1">
      <x:c r="A468" s="7"/>
      <x:c r="B468" s="5"/>
      <x:c r="C468" s="5"/>
      <x:c r="D468" s="5"/>
      <x:c r="E468" s="16"/>
      <x:c r="F468" s="16"/>
      <x:c r="G468" s="5"/>
      <x:c r="H468" s="15" t="str">
        <x:f>IF(B468="","",IF(COUNTIFS('Item setup'!$A$8:$A$47,B468)&lt;&gt;1,"n.a.",INDEX('Item setup'!$B$8:$B$47,MATCH(B468,'Item setup'!$A$8:$A$47,0))))</x:f>
      </x:c>
      <x:c r="I468" s="15" t="str">
        <x:f>IF(B468="","",IF(COUNTIFS('Item setup'!$A$8:$A$47,B468)&lt;&gt;1,"n.a.",INDEX('Item setup'!$E$8:$E$47,MATCH(B468,'Item setup'!$A$8:$A$47,0))))</x:f>
      </x:c>
      <x:c r="J468" s="17" t="str">
        <x:f>IF(B468="","",IF(COUNTIFS('Item setup'!$A$8:$A$47,B468)&lt;&gt;1,"n.a.",INDEX('Item setup'!$I$8:$I$47,MATCH(B468,'Item setup'!$A$8:$A$47,0))))</x:f>
      </x:c>
      <x:c r="K468" s="17" t="str">
        <x:f>IF(OR(A468="",B468="",NOT(ISNUMBER(F468))),"",IF(ISNUMBER(J468),F468*J468,"n.a."))</x:f>
      </x:c>
      <x:c r="L468" s="15" t="str">
        <x:f>IF(OR(B468="",NOT(ISNUMBER(E468))),"",IF(OR(D468="Routine",D468="QC",D468="Repeat"),IF(COUNTIFS('Item setup'!$A$8:$A$47,B468)&lt;&gt;1,"n.a.",IF(IF(D468="Routine",COUNTIFS('Item setup'!$A$8:$A$47,B468,'Item setup'!$J$8:$J$47,"&lt;&gt;"),IF(D468="QC",COUNTIFS('Item setup'!$A$8:$A$47,B468,'Item setup'!$K$8:$K$47,"&lt;&gt;"),COUNTIFS('Item setup'!$A$8:$A$47,B468,'Item setup'!$L$8:$L$47,"&lt;&gt;")))=0,"n.a.",E468*IF(D468="Routine",INDEX('Item setup'!$J$8:$J$47,MATCH(B468,'Item setup'!$A$8:$A$47,0)),IF(D468="QC",INDEX('Item setup'!$K$8:$K$47,MATCH(B468,'Item setup'!$A$8:$A$47,0)),INDEX('Item setup'!$L$8:$L$47,MATCH(B468,'Item setup'!$A$8:$A$47,0)))))),""))</x:f>
      </x:c>
      <x:c r="M468" s="15" t="str">
        <x:f>IF(AND(ISNUMBER(F468),ISNUMBER(L468)),F468-L468,"")</x:f>
      </x:c>
      <x:c r="N468" s="15" t="str">
        <x:f>IF(COUNTA(A468:G468)=0,"",IF(OR(A468="",B468="",C468="",D468="",NOT(ISNUMBER(F468))),"Complete entry",IF(OR(NOT(ISNUMBER(A468)),NOT(ISNUMBER(F468)),F468&lt;0),"Invalid date/quantity",IF(COUNTIFS('Item setup'!$A$8:$A$47,B468)&lt;&gt;1,"Check item ID",IF(COUNTIFS('Lot register'!$A$8:$A$107,B468,'Lot register'!$B$8:$B$107,C468)&lt;&gt;1,"Check lot ID",IF(OR(D468="Routine",D468="QC",D468="Repeat"),IF(OR(NOT(ISNUMBER(E468)),E468&lt;0),"Enter work count",IF(NOT(ISNUMBER(J468)),"Enter pack details","Recorded")),IF(NOT(ISNUMBER(J468)),"Enter pack details","Recorded")))))))</x:f>
      </x:c>
      <x:c r="O468" s="15" t="str">
        <x:f>IF(B468="","",IF(COUNTIFS('Item setup'!$A$8:$A$47,B468)&lt;&gt;1,"n.a.",INDEX('Item setup'!$F$8:$F$47,MATCH(B468,'Item setup'!$A$8:$A$47,0))))</x:f>
      </x:c>
    </x:row>
    <x:row r="469" ht="24" customHeight="1">
      <x:c r="A469" s="7"/>
      <x:c r="B469" s="5"/>
      <x:c r="C469" s="5"/>
      <x:c r="D469" s="5"/>
      <x:c r="E469" s="16"/>
      <x:c r="F469" s="16"/>
      <x:c r="G469" s="5"/>
      <x:c r="H469" s="15" t="str">
        <x:f>IF(B469="","",IF(COUNTIFS('Item setup'!$A$8:$A$47,B469)&lt;&gt;1,"n.a.",INDEX('Item setup'!$B$8:$B$47,MATCH(B469,'Item setup'!$A$8:$A$47,0))))</x:f>
      </x:c>
      <x:c r="I469" s="15" t="str">
        <x:f>IF(B469="","",IF(COUNTIFS('Item setup'!$A$8:$A$47,B469)&lt;&gt;1,"n.a.",INDEX('Item setup'!$E$8:$E$47,MATCH(B469,'Item setup'!$A$8:$A$47,0))))</x:f>
      </x:c>
      <x:c r="J469" s="17" t="str">
        <x:f>IF(B469="","",IF(COUNTIFS('Item setup'!$A$8:$A$47,B469)&lt;&gt;1,"n.a.",INDEX('Item setup'!$I$8:$I$47,MATCH(B469,'Item setup'!$A$8:$A$47,0))))</x:f>
      </x:c>
      <x:c r="K469" s="17" t="str">
        <x:f>IF(OR(A469="",B469="",NOT(ISNUMBER(F469))),"",IF(ISNUMBER(J469),F469*J469,"n.a."))</x:f>
      </x:c>
      <x:c r="L469" s="15" t="str">
        <x:f>IF(OR(B469="",NOT(ISNUMBER(E469))),"",IF(OR(D469="Routine",D469="QC",D469="Repeat"),IF(COUNTIFS('Item setup'!$A$8:$A$47,B469)&lt;&gt;1,"n.a.",IF(IF(D469="Routine",COUNTIFS('Item setup'!$A$8:$A$47,B469,'Item setup'!$J$8:$J$47,"&lt;&gt;"),IF(D469="QC",COUNTIFS('Item setup'!$A$8:$A$47,B469,'Item setup'!$K$8:$K$47,"&lt;&gt;"),COUNTIFS('Item setup'!$A$8:$A$47,B469,'Item setup'!$L$8:$L$47,"&lt;&gt;")))=0,"n.a.",E469*IF(D469="Routine",INDEX('Item setup'!$J$8:$J$47,MATCH(B469,'Item setup'!$A$8:$A$47,0)),IF(D469="QC",INDEX('Item setup'!$K$8:$K$47,MATCH(B469,'Item setup'!$A$8:$A$47,0)),INDEX('Item setup'!$L$8:$L$47,MATCH(B469,'Item setup'!$A$8:$A$47,0)))))),""))</x:f>
      </x:c>
      <x:c r="M469" s="15" t="str">
        <x:f>IF(AND(ISNUMBER(F469),ISNUMBER(L469)),F469-L469,"")</x:f>
      </x:c>
      <x:c r="N469" s="15" t="str">
        <x:f>IF(COUNTA(A469:G469)=0,"",IF(OR(A469="",B469="",C469="",D469="",NOT(ISNUMBER(F469))),"Complete entry",IF(OR(NOT(ISNUMBER(A469)),NOT(ISNUMBER(F469)),F469&lt;0),"Invalid date/quantity",IF(COUNTIFS('Item setup'!$A$8:$A$47,B469)&lt;&gt;1,"Check item ID",IF(COUNTIFS('Lot register'!$A$8:$A$107,B469,'Lot register'!$B$8:$B$107,C469)&lt;&gt;1,"Check lot ID",IF(OR(D469="Routine",D469="QC",D469="Repeat"),IF(OR(NOT(ISNUMBER(E469)),E469&lt;0),"Enter work count",IF(NOT(ISNUMBER(J469)),"Enter pack details","Recorded")),IF(NOT(ISNUMBER(J469)),"Enter pack details","Recorded")))))))</x:f>
      </x:c>
      <x:c r="O469" s="15" t="str">
        <x:f>IF(B469="","",IF(COUNTIFS('Item setup'!$A$8:$A$47,B469)&lt;&gt;1,"n.a.",INDEX('Item setup'!$F$8:$F$47,MATCH(B469,'Item setup'!$A$8:$A$47,0))))</x:f>
      </x:c>
    </x:row>
    <x:row r="470" ht="24" customHeight="1">
      <x:c r="A470" s="7"/>
      <x:c r="B470" s="5"/>
      <x:c r="C470" s="5"/>
      <x:c r="D470" s="5"/>
      <x:c r="E470" s="16"/>
      <x:c r="F470" s="16"/>
      <x:c r="G470" s="5"/>
      <x:c r="H470" s="15" t="str">
        <x:f>IF(B470="","",IF(COUNTIFS('Item setup'!$A$8:$A$47,B470)&lt;&gt;1,"n.a.",INDEX('Item setup'!$B$8:$B$47,MATCH(B470,'Item setup'!$A$8:$A$47,0))))</x:f>
      </x:c>
      <x:c r="I470" s="15" t="str">
        <x:f>IF(B470="","",IF(COUNTIFS('Item setup'!$A$8:$A$47,B470)&lt;&gt;1,"n.a.",INDEX('Item setup'!$E$8:$E$47,MATCH(B470,'Item setup'!$A$8:$A$47,0))))</x:f>
      </x:c>
      <x:c r="J470" s="17" t="str">
        <x:f>IF(B470="","",IF(COUNTIFS('Item setup'!$A$8:$A$47,B470)&lt;&gt;1,"n.a.",INDEX('Item setup'!$I$8:$I$47,MATCH(B470,'Item setup'!$A$8:$A$47,0))))</x:f>
      </x:c>
      <x:c r="K470" s="17" t="str">
        <x:f>IF(OR(A470="",B470="",NOT(ISNUMBER(F470))),"",IF(ISNUMBER(J470),F470*J470,"n.a."))</x:f>
      </x:c>
      <x:c r="L470" s="15" t="str">
        <x:f>IF(OR(B470="",NOT(ISNUMBER(E470))),"",IF(OR(D470="Routine",D470="QC",D470="Repeat"),IF(COUNTIFS('Item setup'!$A$8:$A$47,B470)&lt;&gt;1,"n.a.",IF(IF(D470="Routine",COUNTIFS('Item setup'!$A$8:$A$47,B470,'Item setup'!$J$8:$J$47,"&lt;&gt;"),IF(D470="QC",COUNTIFS('Item setup'!$A$8:$A$47,B470,'Item setup'!$K$8:$K$47,"&lt;&gt;"),COUNTIFS('Item setup'!$A$8:$A$47,B470,'Item setup'!$L$8:$L$47,"&lt;&gt;")))=0,"n.a.",E470*IF(D470="Routine",INDEX('Item setup'!$J$8:$J$47,MATCH(B470,'Item setup'!$A$8:$A$47,0)),IF(D470="QC",INDEX('Item setup'!$K$8:$K$47,MATCH(B470,'Item setup'!$A$8:$A$47,0)),INDEX('Item setup'!$L$8:$L$47,MATCH(B470,'Item setup'!$A$8:$A$47,0)))))),""))</x:f>
      </x:c>
      <x:c r="M470" s="15" t="str">
        <x:f>IF(AND(ISNUMBER(F470),ISNUMBER(L470)),F470-L470,"")</x:f>
      </x:c>
      <x:c r="N470" s="15" t="str">
        <x:f>IF(COUNTA(A470:G470)=0,"",IF(OR(A470="",B470="",C470="",D470="",NOT(ISNUMBER(F470))),"Complete entry",IF(OR(NOT(ISNUMBER(A470)),NOT(ISNUMBER(F470)),F470&lt;0),"Invalid date/quantity",IF(COUNTIFS('Item setup'!$A$8:$A$47,B470)&lt;&gt;1,"Check item ID",IF(COUNTIFS('Lot register'!$A$8:$A$107,B470,'Lot register'!$B$8:$B$107,C470)&lt;&gt;1,"Check lot ID",IF(OR(D470="Routine",D470="QC",D470="Repeat"),IF(OR(NOT(ISNUMBER(E470)),E470&lt;0),"Enter work count",IF(NOT(ISNUMBER(J470)),"Enter pack details","Recorded")),IF(NOT(ISNUMBER(J470)),"Enter pack details","Recorded")))))))</x:f>
      </x:c>
      <x:c r="O470" s="15" t="str">
        <x:f>IF(B470="","",IF(COUNTIFS('Item setup'!$A$8:$A$47,B470)&lt;&gt;1,"n.a.",INDEX('Item setup'!$F$8:$F$47,MATCH(B470,'Item setup'!$A$8:$A$47,0))))</x:f>
      </x:c>
    </x:row>
    <x:row r="471" ht="24" customHeight="1">
      <x:c r="A471" s="7"/>
      <x:c r="B471" s="5"/>
      <x:c r="C471" s="5"/>
      <x:c r="D471" s="5"/>
      <x:c r="E471" s="16"/>
      <x:c r="F471" s="16"/>
      <x:c r="G471" s="5"/>
      <x:c r="H471" s="15" t="str">
        <x:f>IF(B471="","",IF(COUNTIFS('Item setup'!$A$8:$A$47,B471)&lt;&gt;1,"n.a.",INDEX('Item setup'!$B$8:$B$47,MATCH(B471,'Item setup'!$A$8:$A$47,0))))</x:f>
      </x:c>
      <x:c r="I471" s="15" t="str">
        <x:f>IF(B471="","",IF(COUNTIFS('Item setup'!$A$8:$A$47,B471)&lt;&gt;1,"n.a.",INDEX('Item setup'!$E$8:$E$47,MATCH(B471,'Item setup'!$A$8:$A$47,0))))</x:f>
      </x:c>
      <x:c r="J471" s="17" t="str">
        <x:f>IF(B471="","",IF(COUNTIFS('Item setup'!$A$8:$A$47,B471)&lt;&gt;1,"n.a.",INDEX('Item setup'!$I$8:$I$47,MATCH(B471,'Item setup'!$A$8:$A$47,0))))</x:f>
      </x:c>
      <x:c r="K471" s="17" t="str">
        <x:f>IF(OR(A471="",B471="",NOT(ISNUMBER(F471))),"",IF(ISNUMBER(J471),F471*J471,"n.a."))</x:f>
      </x:c>
      <x:c r="L471" s="15" t="str">
        <x:f>IF(OR(B471="",NOT(ISNUMBER(E471))),"",IF(OR(D471="Routine",D471="QC",D471="Repeat"),IF(COUNTIFS('Item setup'!$A$8:$A$47,B471)&lt;&gt;1,"n.a.",IF(IF(D471="Routine",COUNTIFS('Item setup'!$A$8:$A$47,B471,'Item setup'!$J$8:$J$47,"&lt;&gt;"),IF(D471="QC",COUNTIFS('Item setup'!$A$8:$A$47,B471,'Item setup'!$K$8:$K$47,"&lt;&gt;"),COUNTIFS('Item setup'!$A$8:$A$47,B471,'Item setup'!$L$8:$L$47,"&lt;&gt;")))=0,"n.a.",E471*IF(D471="Routine",INDEX('Item setup'!$J$8:$J$47,MATCH(B471,'Item setup'!$A$8:$A$47,0)),IF(D471="QC",INDEX('Item setup'!$K$8:$K$47,MATCH(B471,'Item setup'!$A$8:$A$47,0)),INDEX('Item setup'!$L$8:$L$47,MATCH(B471,'Item setup'!$A$8:$A$47,0)))))),""))</x:f>
      </x:c>
      <x:c r="M471" s="15" t="str">
        <x:f>IF(AND(ISNUMBER(F471),ISNUMBER(L471)),F471-L471,"")</x:f>
      </x:c>
      <x:c r="N471" s="15" t="str">
        <x:f>IF(COUNTA(A471:G471)=0,"",IF(OR(A471="",B471="",C471="",D471="",NOT(ISNUMBER(F471))),"Complete entry",IF(OR(NOT(ISNUMBER(A471)),NOT(ISNUMBER(F471)),F471&lt;0),"Invalid date/quantity",IF(COUNTIFS('Item setup'!$A$8:$A$47,B471)&lt;&gt;1,"Check item ID",IF(COUNTIFS('Lot register'!$A$8:$A$107,B471,'Lot register'!$B$8:$B$107,C471)&lt;&gt;1,"Check lot ID",IF(OR(D471="Routine",D471="QC",D471="Repeat"),IF(OR(NOT(ISNUMBER(E471)),E471&lt;0),"Enter work count",IF(NOT(ISNUMBER(J471)),"Enter pack details","Recorded")),IF(NOT(ISNUMBER(J471)),"Enter pack details","Recorded")))))))</x:f>
      </x:c>
      <x:c r="O471" s="15" t="str">
        <x:f>IF(B471="","",IF(COUNTIFS('Item setup'!$A$8:$A$47,B471)&lt;&gt;1,"n.a.",INDEX('Item setup'!$F$8:$F$47,MATCH(B471,'Item setup'!$A$8:$A$47,0))))</x:f>
      </x:c>
    </x:row>
    <x:row r="472" ht="24" customHeight="1">
      <x:c r="A472" s="7"/>
      <x:c r="B472" s="5"/>
      <x:c r="C472" s="5"/>
      <x:c r="D472" s="5"/>
      <x:c r="E472" s="16"/>
      <x:c r="F472" s="16"/>
      <x:c r="G472" s="5"/>
      <x:c r="H472" s="15" t="str">
        <x:f>IF(B472="","",IF(COUNTIFS('Item setup'!$A$8:$A$47,B472)&lt;&gt;1,"n.a.",INDEX('Item setup'!$B$8:$B$47,MATCH(B472,'Item setup'!$A$8:$A$47,0))))</x:f>
      </x:c>
      <x:c r="I472" s="15" t="str">
        <x:f>IF(B472="","",IF(COUNTIFS('Item setup'!$A$8:$A$47,B472)&lt;&gt;1,"n.a.",INDEX('Item setup'!$E$8:$E$47,MATCH(B472,'Item setup'!$A$8:$A$47,0))))</x:f>
      </x:c>
      <x:c r="J472" s="17" t="str">
        <x:f>IF(B472="","",IF(COUNTIFS('Item setup'!$A$8:$A$47,B472)&lt;&gt;1,"n.a.",INDEX('Item setup'!$I$8:$I$47,MATCH(B472,'Item setup'!$A$8:$A$47,0))))</x:f>
      </x:c>
      <x:c r="K472" s="17" t="str">
        <x:f>IF(OR(A472="",B472="",NOT(ISNUMBER(F472))),"",IF(ISNUMBER(J472),F472*J472,"n.a."))</x:f>
      </x:c>
      <x:c r="L472" s="15" t="str">
        <x:f>IF(OR(B472="",NOT(ISNUMBER(E472))),"",IF(OR(D472="Routine",D472="QC",D472="Repeat"),IF(COUNTIFS('Item setup'!$A$8:$A$47,B472)&lt;&gt;1,"n.a.",IF(IF(D472="Routine",COUNTIFS('Item setup'!$A$8:$A$47,B472,'Item setup'!$J$8:$J$47,"&lt;&gt;"),IF(D472="QC",COUNTIFS('Item setup'!$A$8:$A$47,B472,'Item setup'!$K$8:$K$47,"&lt;&gt;"),COUNTIFS('Item setup'!$A$8:$A$47,B472,'Item setup'!$L$8:$L$47,"&lt;&gt;")))=0,"n.a.",E472*IF(D472="Routine",INDEX('Item setup'!$J$8:$J$47,MATCH(B472,'Item setup'!$A$8:$A$47,0)),IF(D472="QC",INDEX('Item setup'!$K$8:$K$47,MATCH(B472,'Item setup'!$A$8:$A$47,0)),INDEX('Item setup'!$L$8:$L$47,MATCH(B472,'Item setup'!$A$8:$A$47,0)))))),""))</x:f>
      </x:c>
      <x:c r="M472" s="15" t="str">
        <x:f>IF(AND(ISNUMBER(F472),ISNUMBER(L472)),F472-L472,"")</x:f>
      </x:c>
      <x:c r="N472" s="15" t="str">
        <x:f>IF(COUNTA(A472:G472)=0,"",IF(OR(A472="",B472="",C472="",D472="",NOT(ISNUMBER(F472))),"Complete entry",IF(OR(NOT(ISNUMBER(A472)),NOT(ISNUMBER(F472)),F472&lt;0),"Invalid date/quantity",IF(COUNTIFS('Item setup'!$A$8:$A$47,B472)&lt;&gt;1,"Check item ID",IF(COUNTIFS('Lot register'!$A$8:$A$107,B472,'Lot register'!$B$8:$B$107,C472)&lt;&gt;1,"Check lot ID",IF(OR(D472="Routine",D472="QC",D472="Repeat"),IF(OR(NOT(ISNUMBER(E472)),E472&lt;0),"Enter work count",IF(NOT(ISNUMBER(J472)),"Enter pack details","Recorded")),IF(NOT(ISNUMBER(J472)),"Enter pack details","Recorded")))))))</x:f>
      </x:c>
      <x:c r="O472" s="15" t="str">
        <x:f>IF(B472="","",IF(COUNTIFS('Item setup'!$A$8:$A$47,B472)&lt;&gt;1,"n.a.",INDEX('Item setup'!$F$8:$F$47,MATCH(B472,'Item setup'!$A$8:$A$47,0))))</x:f>
      </x:c>
    </x:row>
    <x:row r="473" ht="24" customHeight="1">
      <x:c r="A473" s="7"/>
      <x:c r="B473" s="5"/>
      <x:c r="C473" s="5"/>
      <x:c r="D473" s="5"/>
      <x:c r="E473" s="16"/>
      <x:c r="F473" s="16"/>
      <x:c r="G473" s="5"/>
      <x:c r="H473" s="15" t="str">
        <x:f>IF(B473="","",IF(COUNTIFS('Item setup'!$A$8:$A$47,B473)&lt;&gt;1,"n.a.",INDEX('Item setup'!$B$8:$B$47,MATCH(B473,'Item setup'!$A$8:$A$47,0))))</x:f>
      </x:c>
      <x:c r="I473" s="15" t="str">
        <x:f>IF(B473="","",IF(COUNTIFS('Item setup'!$A$8:$A$47,B473)&lt;&gt;1,"n.a.",INDEX('Item setup'!$E$8:$E$47,MATCH(B473,'Item setup'!$A$8:$A$47,0))))</x:f>
      </x:c>
      <x:c r="J473" s="17" t="str">
        <x:f>IF(B473="","",IF(COUNTIFS('Item setup'!$A$8:$A$47,B473)&lt;&gt;1,"n.a.",INDEX('Item setup'!$I$8:$I$47,MATCH(B473,'Item setup'!$A$8:$A$47,0))))</x:f>
      </x:c>
      <x:c r="K473" s="17" t="str">
        <x:f>IF(OR(A473="",B473="",NOT(ISNUMBER(F473))),"",IF(ISNUMBER(J473),F473*J473,"n.a."))</x:f>
      </x:c>
      <x:c r="L473" s="15" t="str">
        <x:f>IF(OR(B473="",NOT(ISNUMBER(E473))),"",IF(OR(D473="Routine",D473="QC",D473="Repeat"),IF(COUNTIFS('Item setup'!$A$8:$A$47,B473)&lt;&gt;1,"n.a.",IF(IF(D473="Routine",COUNTIFS('Item setup'!$A$8:$A$47,B473,'Item setup'!$J$8:$J$47,"&lt;&gt;"),IF(D473="QC",COUNTIFS('Item setup'!$A$8:$A$47,B473,'Item setup'!$K$8:$K$47,"&lt;&gt;"),COUNTIFS('Item setup'!$A$8:$A$47,B473,'Item setup'!$L$8:$L$47,"&lt;&gt;")))=0,"n.a.",E473*IF(D473="Routine",INDEX('Item setup'!$J$8:$J$47,MATCH(B473,'Item setup'!$A$8:$A$47,0)),IF(D473="QC",INDEX('Item setup'!$K$8:$K$47,MATCH(B473,'Item setup'!$A$8:$A$47,0)),INDEX('Item setup'!$L$8:$L$47,MATCH(B473,'Item setup'!$A$8:$A$47,0)))))),""))</x:f>
      </x:c>
      <x:c r="M473" s="15" t="str">
        <x:f>IF(AND(ISNUMBER(F473),ISNUMBER(L473)),F473-L473,"")</x:f>
      </x:c>
      <x:c r="N473" s="15" t="str">
        <x:f>IF(COUNTA(A473:G473)=0,"",IF(OR(A473="",B473="",C473="",D473="",NOT(ISNUMBER(F473))),"Complete entry",IF(OR(NOT(ISNUMBER(A473)),NOT(ISNUMBER(F473)),F473&lt;0),"Invalid date/quantity",IF(COUNTIFS('Item setup'!$A$8:$A$47,B473)&lt;&gt;1,"Check item ID",IF(COUNTIFS('Lot register'!$A$8:$A$107,B473,'Lot register'!$B$8:$B$107,C473)&lt;&gt;1,"Check lot ID",IF(OR(D473="Routine",D473="QC",D473="Repeat"),IF(OR(NOT(ISNUMBER(E473)),E473&lt;0),"Enter work count",IF(NOT(ISNUMBER(J473)),"Enter pack details","Recorded")),IF(NOT(ISNUMBER(J473)),"Enter pack details","Recorded")))))))</x:f>
      </x:c>
      <x:c r="O473" s="15" t="str">
        <x:f>IF(B473="","",IF(COUNTIFS('Item setup'!$A$8:$A$47,B473)&lt;&gt;1,"n.a.",INDEX('Item setup'!$F$8:$F$47,MATCH(B473,'Item setup'!$A$8:$A$47,0))))</x:f>
      </x:c>
    </x:row>
    <x:row r="474" ht="24" customHeight="1">
      <x:c r="A474" s="7"/>
      <x:c r="B474" s="5"/>
      <x:c r="C474" s="5"/>
      <x:c r="D474" s="5"/>
      <x:c r="E474" s="16"/>
      <x:c r="F474" s="16"/>
      <x:c r="G474" s="5"/>
      <x:c r="H474" s="15" t="str">
        <x:f>IF(B474="","",IF(COUNTIFS('Item setup'!$A$8:$A$47,B474)&lt;&gt;1,"n.a.",INDEX('Item setup'!$B$8:$B$47,MATCH(B474,'Item setup'!$A$8:$A$47,0))))</x:f>
      </x:c>
      <x:c r="I474" s="15" t="str">
        <x:f>IF(B474="","",IF(COUNTIFS('Item setup'!$A$8:$A$47,B474)&lt;&gt;1,"n.a.",INDEX('Item setup'!$E$8:$E$47,MATCH(B474,'Item setup'!$A$8:$A$47,0))))</x:f>
      </x:c>
      <x:c r="J474" s="17" t="str">
        <x:f>IF(B474="","",IF(COUNTIFS('Item setup'!$A$8:$A$47,B474)&lt;&gt;1,"n.a.",INDEX('Item setup'!$I$8:$I$47,MATCH(B474,'Item setup'!$A$8:$A$47,0))))</x:f>
      </x:c>
      <x:c r="K474" s="17" t="str">
        <x:f>IF(OR(A474="",B474="",NOT(ISNUMBER(F474))),"",IF(ISNUMBER(J474),F474*J474,"n.a."))</x:f>
      </x:c>
      <x:c r="L474" s="15" t="str">
        <x:f>IF(OR(B474="",NOT(ISNUMBER(E474))),"",IF(OR(D474="Routine",D474="QC",D474="Repeat"),IF(COUNTIFS('Item setup'!$A$8:$A$47,B474)&lt;&gt;1,"n.a.",IF(IF(D474="Routine",COUNTIFS('Item setup'!$A$8:$A$47,B474,'Item setup'!$J$8:$J$47,"&lt;&gt;"),IF(D474="QC",COUNTIFS('Item setup'!$A$8:$A$47,B474,'Item setup'!$K$8:$K$47,"&lt;&gt;"),COUNTIFS('Item setup'!$A$8:$A$47,B474,'Item setup'!$L$8:$L$47,"&lt;&gt;")))=0,"n.a.",E474*IF(D474="Routine",INDEX('Item setup'!$J$8:$J$47,MATCH(B474,'Item setup'!$A$8:$A$47,0)),IF(D474="QC",INDEX('Item setup'!$K$8:$K$47,MATCH(B474,'Item setup'!$A$8:$A$47,0)),INDEX('Item setup'!$L$8:$L$47,MATCH(B474,'Item setup'!$A$8:$A$47,0)))))),""))</x:f>
      </x:c>
      <x:c r="M474" s="15" t="str">
        <x:f>IF(AND(ISNUMBER(F474),ISNUMBER(L474)),F474-L474,"")</x:f>
      </x:c>
      <x:c r="N474" s="15" t="str">
        <x:f>IF(COUNTA(A474:G474)=0,"",IF(OR(A474="",B474="",C474="",D474="",NOT(ISNUMBER(F474))),"Complete entry",IF(OR(NOT(ISNUMBER(A474)),NOT(ISNUMBER(F474)),F474&lt;0),"Invalid date/quantity",IF(COUNTIFS('Item setup'!$A$8:$A$47,B474)&lt;&gt;1,"Check item ID",IF(COUNTIFS('Lot register'!$A$8:$A$107,B474,'Lot register'!$B$8:$B$107,C474)&lt;&gt;1,"Check lot ID",IF(OR(D474="Routine",D474="QC",D474="Repeat"),IF(OR(NOT(ISNUMBER(E474)),E474&lt;0),"Enter work count",IF(NOT(ISNUMBER(J474)),"Enter pack details","Recorded")),IF(NOT(ISNUMBER(J474)),"Enter pack details","Recorded")))))))</x:f>
      </x:c>
      <x:c r="O474" s="15" t="str">
        <x:f>IF(B474="","",IF(COUNTIFS('Item setup'!$A$8:$A$47,B474)&lt;&gt;1,"n.a.",INDEX('Item setup'!$F$8:$F$47,MATCH(B474,'Item setup'!$A$8:$A$47,0))))</x:f>
      </x:c>
    </x:row>
    <x:row r="475" ht="24" customHeight="1">
      <x:c r="A475" s="7"/>
      <x:c r="B475" s="5"/>
      <x:c r="C475" s="5"/>
      <x:c r="D475" s="5"/>
      <x:c r="E475" s="16"/>
      <x:c r="F475" s="16"/>
      <x:c r="G475" s="5"/>
      <x:c r="H475" s="15" t="str">
        <x:f>IF(B475="","",IF(COUNTIFS('Item setup'!$A$8:$A$47,B475)&lt;&gt;1,"n.a.",INDEX('Item setup'!$B$8:$B$47,MATCH(B475,'Item setup'!$A$8:$A$47,0))))</x:f>
      </x:c>
      <x:c r="I475" s="15" t="str">
        <x:f>IF(B475="","",IF(COUNTIFS('Item setup'!$A$8:$A$47,B475)&lt;&gt;1,"n.a.",INDEX('Item setup'!$E$8:$E$47,MATCH(B475,'Item setup'!$A$8:$A$47,0))))</x:f>
      </x:c>
      <x:c r="J475" s="17" t="str">
        <x:f>IF(B475="","",IF(COUNTIFS('Item setup'!$A$8:$A$47,B475)&lt;&gt;1,"n.a.",INDEX('Item setup'!$I$8:$I$47,MATCH(B475,'Item setup'!$A$8:$A$47,0))))</x:f>
      </x:c>
      <x:c r="K475" s="17" t="str">
        <x:f>IF(OR(A475="",B475="",NOT(ISNUMBER(F475))),"",IF(ISNUMBER(J475),F475*J475,"n.a."))</x:f>
      </x:c>
      <x:c r="L475" s="15" t="str">
        <x:f>IF(OR(B475="",NOT(ISNUMBER(E475))),"",IF(OR(D475="Routine",D475="QC",D475="Repeat"),IF(COUNTIFS('Item setup'!$A$8:$A$47,B475)&lt;&gt;1,"n.a.",IF(IF(D475="Routine",COUNTIFS('Item setup'!$A$8:$A$47,B475,'Item setup'!$J$8:$J$47,"&lt;&gt;"),IF(D475="QC",COUNTIFS('Item setup'!$A$8:$A$47,B475,'Item setup'!$K$8:$K$47,"&lt;&gt;"),COUNTIFS('Item setup'!$A$8:$A$47,B475,'Item setup'!$L$8:$L$47,"&lt;&gt;")))=0,"n.a.",E475*IF(D475="Routine",INDEX('Item setup'!$J$8:$J$47,MATCH(B475,'Item setup'!$A$8:$A$47,0)),IF(D475="QC",INDEX('Item setup'!$K$8:$K$47,MATCH(B475,'Item setup'!$A$8:$A$47,0)),INDEX('Item setup'!$L$8:$L$47,MATCH(B475,'Item setup'!$A$8:$A$47,0)))))),""))</x:f>
      </x:c>
      <x:c r="M475" s="15" t="str">
        <x:f>IF(AND(ISNUMBER(F475),ISNUMBER(L475)),F475-L475,"")</x:f>
      </x:c>
      <x:c r="N475" s="15" t="str">
        <x:f>IF(COUNTA(A475:G475)=0,"",IF(OR(A475="",B475="",C475="",D475="",NOT(ISNUMBER(F475))),"Complete entry",IF(OR(NOT(ISNUMBER(A475)),NOT(ISNUMBER(F475)),F475&lt;0),"Invalid date/quantity",IF(COUNTIFS('Item setup'!$A$8:$A$47,B475)&lt;&gt;1,"Check item ID",IF(COUNTIFS('Lot register'!$A$8:$A$107,B475,'Lot register'!$B$8:$B$107,C475)&lt;&gt;1,"Check lot ID",IF(OR(D475="Routine",D475="QC",D475="Repeat"),IF(OR(NOT(ISNUMBER(E475)),E475&lt;0),"Enter work count",IF(NOT(ISNUMBER(J475)),"Enter pack details","Recorded")),IF(NOT(ISNUMBER(J475)),"Enter pack details","Recorded")))))))</x:f>
      </x:c>
      <x:c r="O475" s="15" t="str">
        <x:f>IF(B475="","",IF(COUNTIFS('Item setup'!$A$8:$A$47,B475)&lt;&gt;1,"n.a.",INDEX('Item setup'!$F$8:$F$47,MATCH(B475,'Item setup'!$A$8:$A$47,0))))</x:f>
      </x:c>
    </x:row>
    <x:row r="476" ht="24" customHeight="1">
      <x:c r="A476" s="7"/>
      <x:c r="B476" s="5"/>
      <x:c r="C476" s="5"/>
      <x:c r="D476" s="5"/>
      <x:c r="E476" s="16"/>
      <x:c r="F476" s="16"/>
      <x:c r="G476" s="5"/>
      <x:c r="H476" s="15" t="str">
        <x:f>IF(B476="","",IF(COUNTIFS('Item setup'!$A$8:$A$47,B476)&lt;&gt;1,"n.a.",INDEX('Item setup'!$B$8:$B$47,MATCH(B476,'Item setup'!$A$8:$A$47,0))))</x:f>
      </x:c>
      <x:c r="I476" s="15" t="str">
        <x:f>IF(B476="","",IF(COUNTIFS('Item setup'!$A$8:$A$47,B476)&lt;&gt;1,"n.a.",INDEX('Item setup'!$E$8:$E$47,MATCH(B476,'Item setup'!$A$8:$A$47,0))))</x:f>
      </x:c>
      <x:c r="J476" s="17" t="str">
        <x:f>IF(B476="","",IF(COUNTIFS('Item setup'!$A$8:$A$47,B476)&lt;&gt;1,"n.a.",INDEX('Item setup'!$I$8:$I$47,MATCH(B476,'Item setup'!$A$8:$A$47,0))))</x:f>
      </x:c>
      <x:c r="K476" s="17" t="str">
        <x:f>IF(OR(A476="",B476="",NOT(ISNUMBER(F476))),"",IF(ISNUMBER(J476),F476*J476,"n.a."))</x:f>
      </x:c>
      <x:c r="L476" s="15" t="str">
        <x:f>IF(OR(B476="",NOT(ISNUMBER(E476))),"",IF(OR(D476="Routine",D476="QC",D476="Repeat"),IF(COUNTIFS('Item setup'!$A$8:$A$47,B476)&lt;&gt;1,"n.a.",IF(IF(D476="Routine",COUNTIFS('Item setup'!$A$8:$A$47,B476,'Item setup'!$J$8:$J$47,"&lt;&gt;"),IF(D476="QC",COUNTIFS('Item setup'!$A$8:$A$47,B476,'Item setup'!$K$8:$K$47,"&lt;&gt;"),COUNTIFS('Item setup'!$A$8:$A$47,B476,'Item setup'!$L$8:$L$47,"&lt;&gt;")))=0,"n.a.",E476*IF(D476="Routine",INDEX('Item setup'!$J$8:$J$47,MATCH(B476,'Item setup'!$A$8:$A$47,0)),IF(D476="QC",INDEX('Item setup'!$K$8:$K$47,MATCH(B476,'Item setup'!$A$8:$A$47,0)),INDEX('Item setup'!$L$8:$L$47,MATCH(B476,'Item setup'!$A$8:$A$47,0)))))),""))</x:f>
      </x:c>
      <x:c r="M476" s="15" t="str">
        <x:f>IF(AND(ISNUMBER(F476),ISNUMBER(L476)),F476-L476,"")</x:f>
      </x:c>
      <x:c r="N476" s="15" t="str">
        <x:f>IF(COUNTA(A476:G476)=0,"",IF(OR(A476="",B476="",C476="",D476="",NOT(ISNUMBER(F476))),"Complete entry",IF(OR(NOT(ISNUMBER(A476)),NOT(ISNUMBER(F476)),F476&lt;0),"Invalid date/quantity",IF(COUNTIFS('Item setup'!$A$8:$A$47,B476)&lt;&gt;1,"Check item ID",IF(COUNTIFS('Lot register'!$A$8:$A$107,B476,'Lot register'!$B$8:$B$107,C476)&lt;&gt;1,"Check lot ID",IF(OR(D476="Routine",D476="QC",D476="Repeat"),IF(OR(NOT(ISNUMBER(E476)),E476&lt;0),"Enter work count",IF(NOT(ISNUMBER(J476)),"Enter pack details","Recorded")),IF(NOT(ISNUMBER(J476)),"Enter pack details","Recorded")))))))</x:f>
      </x:c>
      <x:c r="O476" s="15" t="str">
        <x:f>IF(B476="","",IF(COUNTIFS('Item setup'!$A$8:$A$47,B476)&lt;&gt;1,"n.a.",INDEX('Item setup'!$F$8:$F$47,MATCH(B476,'Item setup'!$A$8:$A$47,0))))</x:f>
      </x:c>
    </x:row>
    <x:row r="477" ht="24" customHeight="1">
      <x:c r="A477" s="7"/>
      <x:c r="B477" s="5"/>
      <x:c r="C477" s="5"/>
      <x:c r="D477" s="5"/>
      <x:c r="E477" s="16"/>
      <x:c r="F477" s="16"/>
      <x:c r="G477" s="5"/>
      <x:c r="H477" s="15" t="str">
        <x:f>IF(B477="","",IF(COUNTIFS('Item setup'!$A$8:$A$47,B477)&lt;&gt;1,"n.a.",INDEX('Item setup'!$B$8:$B$47,MATCH(B477,'Item setup'!$A$8:$A$47,0))))</x:f>
      </x:c>
      <x:c r="I477" s="15" t="str">
        <x:f>IF(B477="","",IF(COUNTIFS('Item setup'!$A$8:$A$47,B477)&lt;&gt;1,"n.a.",INDEX('Item setup'!$E$8:$E$47,MATCH(B477,'Item setup'!$A$8:$A$47,0))))</x:f>
      </x:c>
      <x:c r="J477" s="17" t="str">
        <x:f>IF(B477="","",IF(COUNTIFS('Item setup'!$A$8:$A$47,B477)&lt;&gt;1,"n.a.",INDEX('Item setup'!$I$8:$I$47,MATCH(B477,'Item setup'!$A$8:$A$47,0))))</x:f>
      </x:c>
      <x:c r="K477" s="17" t="str">
        <x:f>IF(OR(A477="",B477="",NOT(ISNUMBER(F477))),"",IF(ISNUMBER(J477),F477*J477,"n.a."))</x:f>
      </x:c>
      <x:c r="L477" s="15" t="str">
        <x:f>IF(OR(B477="",NOT(ISNUMBER(E477))),"",IF(OR(D477="Routine",D477="QC",D477="Repeat"),IF(COUNTIFS('Item setup'!$A$8:$A$47,B477)&lt;&gt;1,"n.a.",IF(IF(D477="Routine",COUNTIFS('Item setup'!$A$8:$A$47,B477,'Item setup'!$J$8:$J$47,"&lt;&gt;"),IF(D477="QC",COUNTIFS('Item setup'!$A$8:$A$47,B477,'Item setup'!$K$8:$K$47,"&lt;&gt;"),COUNTIFS('Item setup'!$A$8:$A$47,B477,'Item setup'!$L$8:$L$47,"&lt;&gt;")))=0,"n.a.",E477*IF(D477="Routine",INDEX('Item setup'!$J$8:$J$47,MATCH(B477,'Item setup'!$A$8:$A$47,0)),IF(D477="QC",INDEX('Item setup'!$K$8:$K$47,MATCH(B477,'Item setup'!$A$8:$A$47,0)),INDEX('Item setup'!$L$8:$L$47,MATCH(B477,'Item setup'!$A$8:$A$47,0)))))),""))</x:f>
      </x:c>
      <x:c r="M477" s="15" t="str">
        <x:f>IF(AND(ISNUMBER(F477),ISNUMBER(L477)),F477-L477,"")</x:f>
      </x:c>
      <x:c r="N477" s="15" t="str">
        <x:f>IF(COUNTA(A477:G477)=0,"",IF(OR(A477="",B477="",C477="",D477="",NOT(ISNUMBER(F477))),"Complete entry",IF(OR(NOT(ISNUMBER(A477)),NOT(ISNUMBER(F477)),F477&lt;0),"Invalid date/quantity",IF(COUNTIFS('Item setup'!$A$8:$A$47,B477)&lt;&gt;1,"Check item ID",IF(COUNTIFS('Lot register'!$A$8:$A$107,B477,'Lot register'!$B$8:$B$107,C477)&lt;&gt;1,"Check lot ID",IF(OR(D477="Routine",D477="QC",D477="Repeat"),IF(OR(NOT(ISNUMBER(E477)),E477&lt;0),"Enter work count",IF(NOT(ISNUMBER(J477)),"Enter pack details","Recorded")),IF(NOT(ISNUMBER(J477)),"Enter pack details","Recorded")))))))</x:f>
      </x:c>
      <x:c r="O477" s="15" t="str">
        <x:f>IF(B477="","",IF(COUNTIFS('Item setup'!$A$8:$A$47,B477)&lt;&gt;1,"n.a.",INDEX('Item setup'!$F$8:$F$47,MATCH(B477,'Item setup'!$A$8:$A$47,0))))</x:f>
      </x:c>
    </x:row>
    <x:row r="478" ht="24" customHeight="1">
      <x:c r="A478" s="7"/>
      <x:c r="B478" s="5"/>
      <x:c r="C478" s="5"/>
      <x:c r="D478" s="5"/>
      <x:c r="E478" s="16"/>
      <x:c r="F478" s="16"/>
      <x:c r="G478" s="5"/>
      <x:c r="H478" s="15" t="str">
        <x:f>IF(B478="","",IF(COUNTIFS('Item setup'!$A$8:$A$47,B478)&lt;&gt;1,"n.a.",INDEX('Item setup'!$B$8:$B$47,MATCH(B478,'Item setup'!$A$8:$A$47,0))))</x:f>
      </x:c>
      <x:c r="I478" s="15" t="str">
        <x:f>IF(B478="","",IF(COUNTIFS('Item setup'!$A$8:$A$47,B478)&lt;&gt;1,"n.a.",INDEX('Item setup'!$E$8:$E$47,MATCH(B478,'Item setup'!$A$8:$A$47,0))))</x:f>
      </x:c>
      <x:c r="J478" s="17" t="str">
        <x:f>IF(B478="","",IF(COUNTIFS('Item setup'!$A$8:$A$47,B478)&lt;&gt;1,"n.a.",INDEX('Item setup'!$I$8:$I$47,MATCH(B478,'Item setup'!$A$8:$A$47,0))))</x:f>
      </x:c>
      <x:c r="K478" s="17" t="str">
        <x:f>IF(OR(A478="",B478="",NOT(ISNUMBER(F478))),"",IF(ISNUMBER(J478),F478*J478,"n.a."))</x:f>
      </x:c>
      <x:c r="L478" s="15" t="str">
        <x:f>IF(OR(B478="",NOT(ISNUMBER(E478))),"",IF(OR(D478="Routine",D478="QC",D478="Repeat"),IF(COUNTIFS('Item setup'!$A$8:$A$47,B478)&lt;&gt;1,"n.a.",IF(IF(D478="Routine",COUNTIFS('Item setup'!$A$8:$A$47,B478,'Item setup'!$J$8:$J$47,"&lt;&gt;"),IF(D478="QC",COUNTIFS('Item setup'!$A$8:$A$47,B478,'Item setup'!$K$8:$K$47,"&lt;&gt;"),COUNTIFS('Item setup'!$A$8:$A$47,B478,'Item setup'!$L$8:$L$47,"&lt;&gt;")))=0,"n.a.",E478*IF(D478="Routine",INDEX('Item setup'!$J$8:$J$47,MATCH(B478,'Item setup'!$A$8:$A$47,0)),IF(D478="QC",INDEX('Item setup'!$K$8:$K$47,MATCH(B478,'Item setup'!$A$8:$A$47,0)),INDEX('Item setup'!$L$8:$L$47,MATCH(B478,'Item setup'!$A$8:$A$47,0)))))),""))</x:f>
      </x:c>
      <x:c r="M478" s="15" t="str">
        <x:f>IF(AND(ISNUMBER(F478),ISNUMBER(L478)),F478-L478,"")</x:f>
      </x:c>
      <x:c r="N478" s="15" t="str">
        <x:f>IF(COUNTA(A478:G478)=0,"",IF(OR(A478="",B478="",C478="",D478="",NOT(ISNUMBER(F478))),"Complete entry",IF(OR(NOT(ISNUMBER(A478)),NOT(ISNUMBER(F478)),F478&lt;0),"Invalid date/quantity",IF(COUNTIFS('Item setup'!$A$8:$A$47,B478)&lt;&gt;1,"Check item ID",IF(COUNTIFS('Lot register'!$A$8:$A$107,B478,'Lot register'!$B$8:$B$107,C478)&lt;&gt;1,"Check lot ID",IF(OR(D478="Routine",D478="QC",D478="Repeat"),IF(OR(NOT(ISNUMBER(E478)),E478&lt;0),"Enter work count",IF(NOT(ISNUMBER(J478)),"Enter pack details","Recorded")),IF(NOT(ISNUMBER(J478)),"Enter pack details","Recorded")))))))</x:f>
      </x:c>
      <x:c r="O478" s="15" t="str">
        <x:f>IF(B478="","",IF(COUNTIFS('Item setup'!$A$8:$A$47,B478)&lt;&gt;1,"n.a.",INDEX('Item setup'!$F$8:$F$47,MATCH(B478,'Item setup'!$A$8:$A$47,0))))</x:f>
      </x:c>
    </x:row>
    <x:row r="479" ht="24" customHeight="1">
      <x:c r="A479" s="7"/>
      <x:c r="B479" s="5"/>
      <x:c r="C479" s="5"/>
      <x:c r="D479" s="5"/>
      <x:c r="E479" s="16"/>
      <x:c r="F479" s="16"/>
      <x:c r="G479" s="5"/>
      <x:c r="H479" s="15" t="str">
        <x:f>IF(B479="","",IF(COUNTIFS('Item setup'!$A$8:$A$47,B479)&lt;&gt;1,"n.a.",INDEX('Item setup'!$B$8:$B$47,MATCH(B479,'Item setup'!$A$8:$A$47,0))))</x:f>
      </x:c>
      <x:c r="I479" s="15" t="str">
        <x:f>IF(B479="","",IF(COUNTIFS('Item setup'!$A$8:$A$47,B479)&lt;&gt;1,"n.a.",INDEX('Item setup'!$E$8:$E$47,MATCH(B479,'Item setup'!$A$8:$A$47,0))))</x:f>
      </x:c>
      <x:c r="J479" s="17" t="str">
        <x:f>IF(B479="","",IF(COUNTIFS('Item setup'!$A$8:$A$47,B479)&lt;&gt;1,"n.a.",INDEX('Item setup'!$I$8:$I$47,MATCH(B479,'Item setup'!$A$8:$A$47,0))))</x:f>
      </x:c>
      <x:c r="K479" s="17" t="str">
        <x:f>IF(OR(A479="",B479="",NOT(ISNUMBER(F479))),"",IF(ISNUMBER(J479),F479*J479,"n.a."))</x:f>
      </x:c>
      <x:c r="L479" s="15" t="str">
        <x:f>IF(OR(B479="",NOT(ISNUMBER(E479))),"",IF(OR(D479="Routine",D479="QC",D479="Repeat"),IF(COUNTIFS('Item setup'!$A$8:$A$47,B479)&lt;&gt;1,"n.a.",IF(IF(D479="Routine",COUNTIFS('Item setup'!$A$8:$A$47,B479,'Item setup'!$J$8:$J$47,"&lt;&gt;"),IF(D479="QC",COUNTIFS('Item setup'!$A$8:$A$47,B479,'Item setup'!$K$8:$K$47,"&lt;&gt;"),COUNTIFS('Item setup'!$A$8:$A$47,B479,'Item setup'!$L$8:$L$47,"&lt;&gt;")))=0,"n.a.",E479*IF(D479="Routine",INDEX('Item setup'!$J$8:$J$47,MATCH(B479,'Item setup'!$A$8:$A$47,0)),IF(D479="QC",INDEX('Item setup'!$K$8:$K$47,MATCH(B479,'Item setup'!$A$8:$A$47,0)),INDEX('Item setup'!$L$8:$L$47,MATCH(B479,'Item setup'!$A$8:$A$47,0)))))),""))</x:f>
      </x:c>
      <x:c r="M479" s="15" t="str">
        <x:f>IF(AND(ISNUMBER(F479),ISNUMBER(L479)),F479-L479,"")</x:f>
      </x:c>
      <x:c r="N479" s="15" t="str">
        <x:f>IF(COUNTA(A479:G479)=0,"",IF(OR(A479="",B479="",C479="",D479="",NOT(ISNUMBER(F479))),"Complete entry",IF(OR(NOT(ISNUMBER(A479)),NOT(ISNUMBER(F479)),F479&lt;0),"Invalid date/quantity",IF(COUNTIFS('Item setup'!$A$8:$A$47,B479)&lt;&gt;1,"Check item ID",IF(COUNTIFS('Lot register'!$A$8:$A$107,B479,'Lot register'!$B$8:$B$107,C479)&lt;&gt;1,"Check lot ID",IF(OR(D479="Routine",D479="QC",D479="Repeat"),IF(OR(NOT(ISNUMBER(E479)),E479&lt;0),"Enter work count",IF(NOT(ISNUMBER(J479)),"Enter pack details","Recorded")),IF(NOT(ISNUMBER(J479)),"Enter pack details","Recorded")))))))</x:f>
      </x:c>
      <x:c r="O479" s="15" t="str">
        <x:f>IF(B479="","",IF(COUNTIFS('Item setup'!$A$8:$A$47,B479)&lt;&gt;1,"n.a.",INDEX('Item setup'!$F$8:$F$47,MATCH(B479,'Item setup'!$A$8:$A$47,0))))</x:f>
      </x:c>
    </x:row>
    <x:row r="480" ht="24" customHeight="1">
      <x:c r="A480" s="7"/>
      <x:c r="B480" s="5"/>
      <x:c r="C480" s="5"/>
      <x:c r="D480" s="5"/>
      <x:c r="E480" s="16"/>
      <x:c r="F480" s="16"/>
      <x:c r="G480" s="5"/>
      <x:c r="H480" s="15" t="str">
        <x:f>IF(B480="","",IF(COUNTIFS('Item setup'!$A$8:$A$47,B480)&lt;&gt;1,"n.a.",INDEX('Item setup'!$B$8:$B$47,MATCH(B480,'Item setup'!$A$8:$A$47,0))))</x:f>
      </x:c>
      <x:c r="I480" s="15" t="str">
        <x:f>IF(B480="","",IF(COUNTIFS('Item setup'!$A$8:$A$47,B480)&lt;&gt;1,"n.a.",INDEX('Item setup'!$E$8:$E$47,MATCH(B480,'Item setup'!$A$8:$A$47,0))))</x:f>
      </x:c>
      <x:c r="J480" s="17" t="str">
        <x:f>IF(B480="","",IF(COUNTIFS('Item setup'!$A$8:$A$47,B480)&lt;&gt;1,"n.a.",INDEX('Item setup'!$I$8:$I$47,MATCH(B480,'Item setup'!$A$8:$A$47,0))))</x:f>
      </x:c>
      <x:c r="K480" s="17" t="str">
        <x:f>IF(OR(A480="",B480="",NOT(ISNUMBER(F480))),"",IF(ISNUMBER(J480),F480*J480,"n.a."))</x:f>
      </x:c>
      <x:c r="L480" s="15" t="str">
        <x:f>IF(OR(B480="",NOT(ISNUMBER(E480))),"",IF(OR(D480="Routine",D480="QC",D480="Repeat"),IF(COUNTIFS('Item setup'!$A$8:$A$47,B480)&lt;&gt;1,"n.a.",IF(IF(D480="Routine",COUNTIFS('Item setup'!$A$8:$A$47,B480,'Item setup'!$J$8:$J$47,"&lt;&gt;"),IF(D480="QC",COUNTIFS('Item setup'!$A$8:$A$47,B480,'Item setup'!$K$8:$K$47,"&lt;&gt;"),COUNTIFS('Item setup'!$A$8:$A$47,B480,'Item setup'!$L$8:$L$47,"&lt;&gt;")))=0,"n.a.",E480*IF(D480="Routine",INDEX('Item setup'!$J$8:$J$47,MATCH(B480,'Item setup'!$A$8:$A$47,0)),IF(D480="QC",INDEX('Item setup'!$K$8:$K$47,MATCH(B480,'Item setup'!$A$8:$A$47,0)),INDEX('Item setup'!$L$8:$L$47,MATCH(B480,'Item setup'!$A$8:$A$47,0)))))),""))</x:f>
      </x:c>
      <x:c r="M480" s="15" t="str">
        <x:f>IF(AND(ISNUMBER(F480),ISNUMBER(L480)),F480-L480,"")</x:f>
      </x:c>
      <x:c r="N480" s="15" t="str">
        <x:f>IF(COUNTA(A480:G480)=0,"",IF(OR(A480="",B480="",C480="",D480="",NOT(ISNUMBER(F480))),"Complete entry",IF(OR(NOT(ISNUMBER(A480)),NOT(ISNUMBER(F480)),F480&lt;0),"Invalid date/quantity",IF(COUNTIFS('Item setup'!$A$8:$A$47,B480)&lt;&gt;1,"Check item ID",IF(COUNTIFS('Lot register'!$A$8:$A$107,B480,'Lot register'!$B$8:$B$107,C480)&lt;&gt;1,"Check lot ID",IF(OR(D480="Routine",D480="QC",D480="Repeat"),IF(OR(NOT(ISNUMBER(E480)),E480&lt;0),"Enter work count",IF(NOT(ISNUMBER(J480)),"Enter pack details","Recorded")),IF(NOT(ISNUMBER(J480)),"Enter pack details","Recorded")))))))</x:f>
      </x:c>
      <x:c r="O480" s="15" t="str">
        <x:f>IF(B480="","",IF(COUNTIFS('Item setup'!$A$8:$A$47,B480)&lt;&gt;1,"n.a.",INDEX('Item setup'!$F$8:$F$47,MATCH(B480,'Item setup'!$A$8:$A$47,0))))</x:f>
      </x:c>
    </x:row>
    <x:row r="481" ht="24" customHeight="1">
      <x:c r="A481" s="7"/>
      <x:c r="B481" s="5"/>
      <x:c r="C481" s="5"/>
      <x:c r="D481" s="5"/>
      <x:c r="E481" s="16"/>
      <x:c r="F481" s="16"/>
      <x:c r="G481" s="5"/>
      <x:c r="H481" s="15" t="str">
        <x:f>IF(B481="","",IF(COUNTIFS('Item setup'!$A$8:$A$47,B481)&lt;&gt;1,"n.a.",INDEX('Item setup'!$B$8:$B$47,MATCH(B481,'Item setup'!$A$8:$A$47,0))))</x:f>
      </x:c>
      <x:c r="I481" s="15" t="str">
        <x:f>IF(B481="","",IF(COUNTIFS('Item setup'!$A$8:$A$47,B481)&lt;&gt;1,"n.a.",INDEX('Item setup'!$E$8:$E$47,MATCH(B481,'Item setup'!$A$8:$A$47,0))))</x:f>
      </x:c>
      <x:c r="J481" s="17" t="str">
        <x:f>IF(B481="","",IF(COUNTIFS('Item setup'!$A$8:$A$47,B481)&lt;&gt;1,"n.a.",INDEX('Item setup'!$I$8:$I$47,MATCH(B481,'Item setup'!$A$8:$A$47,0))))</x:f>
      </x:c>
      <x:c r="K481" s="17" t="str">
        <x:f>IF(OR(A481="",B481="",NOT(ISNUMBER(F481))),"",IF(ISNUMBER(J481),F481*J481,"n.a."))</x:f>
      </x:c>
      <x:c r="L481" s="15" t="str">
        <x:f>IF(OR(B481="",NOT(ISNUMBER(E481))),"",IF(OR(D481="Routine",D481="QC",D481="Repeat"),IF(COUNTIFS('Item setup'!$A$8:$A$47,B481)&lt;&gt;1,"n.a.",IF(IF(D481="Routine",COUNTIFS('Item setup'!$A$8:$A$47,B481,'Item setup'!$J$8:$J$47,"&lt;&gt;"),IF(D481="QC",COUNTIFS('Item setup'!$A$8:$A$47,B481,'Item setup'!$K$8:$K$47,"&lt;&gt;"),COUNTIFS('Item setup'!$A$8:$A$47,B481,'Item setup'!$L$8:$L$47,"&lt;&gt;")))=0,"n.a.",E481*IF(D481="Routine",INDEX('Item setup'!$J$8:$J$47,MATCH(B481,'Item setup'!$A$8:$A$47,0)),IF(D481="QC",INDEX('Item setup'!$K$8:$K$47,MATCH(B481,'Item setup'!$A$8:$A$47,0)),INDEX('Item setup'!$L$8:$L$47,MATCH(B481,'Item setup'!$A$8:$A$47,0)))))),""))</x:f>
      </x:c>
      <x:c r="M481" s="15" t="str">
        <x:f>IF(AND(ISNUMBER(F481),ISNUMBER(L481)),F481-L481,"")</x:f>
      </x:c>
      <x:c r="N481" s="15" t="str">
        <x:f>IF(COUNTA(A481:G481)=0,"",IF(OR(A481="",B481="",C481="",D481="",NOT(ISNUMBER(F481))),"Complete entry",IF(OR(NOT(ISNUMBER(A481)),NOT(ISNUMBER(F481)),F481&lt;0),"Invalid date/quantity",IF(COUNTIFS('Item setup'!$A$8:$A$47,B481)&lt;&gt;1,"Check item ID",IF(COUNTIFS('Lot register'!$A$8:$A$107,B481,'Lot register'!$B$8:$B$107,C481)&lt;&gt;1,"Check lot ID",IF(OR(D481="Routine",D481="QC",D481="Repeat"),IF(OR(NOT(ISNUMBER(E481)),E481&lt;0),"Enter work count",IF(NOT(ISNUMBER(J481)),"Enter pack details","Recorded")),IF(NOT(ISNUMBER(J481)),"Enter pack details","Recorded")))))))</x:f>
      </x:c>
      <x:c r="O481" s="15" t="str">
        <x:f>IF(B481="","",IF(COUNTIFS('Item setup'!$A$8:$A$47,B481)&lt;&gt;1,"n.a.",INDEX('Item setup'!$F$8:$F$47,MATCH(B481,'Item setup'!$A$8:$A$47,0))))</x:f>
      </x:c>
    </x:row>
    <x:row r="482" ht="24" customHeight="1">
      <x:c r="A482" s="7"/>
      <x:c r="B482" s="5"/>
      <x:c r="C482" s="5"/>
      <x:c r="D482" s="5"/>
      <x:c r="E482" s="16"/>
      <x:c r="F482" s="16"/>
      <x:c r="G482" s="5"/>
      <x:c r="H482" s="15" t="str">
        <x:f>IF(B482="","",IF(COUNTIFS('Item setup'!$A$8:$A$47,B482)&lt;&gt;1,"n.a.",INDEX('Item setup'!$B$8:$B$47,MATCH(B482,'Item setup'!$A$8:$A$47,0))))</x:f>
      </x:c>
      <x:c r="I482" s="15" t="str">
        <x:f>IF(B482="","",IF(COUNTIFS('Item setup'!$A$8:$A$47,B482)&lt;&gt;1,"n.a.",INDEX('Item setup'!$E$8:$E$47,MATCH(B482,'Item setup'!$A$8:$A$47,0))))</x:f>
      </x:c>
      <x:c r="J482" s="17" t="str">
        <x:f>IF(B482="","",IF(COUNTIFS('Item setup'!$A$8:$A$47,B482)&lt;&gt;1,"n.a.",INDEX('Item setup'!$I$8:$I$47,MATCH(B482,'Item setup'!$A$8:$A$47,0))))</x:f>
      </x:c>
      <x:c r="K482" s="17" t="str">
        <x:f>IF(OR(A482="",B482="",NOT(ISNUMBER(F482))),"",IF(ISNUMBER(J482),F482*J482,"n.a."))</x:f>
      </x:c>
      <x:c r="L482" s="15" t="str">
        <x:f>IF(OR(B482="",NOT(ISNUMBER(E482))),"",IF(OR(D482="Routine",D482="QC",D482="Repeat"),IF(COUNTIFS('Item setup'!$A$8:$A$47,B482)&lt;&gt;1,"n.a.",IF(IF(D482="Routine",COUNTIFS('Item setup'!$A$8:$A$47,B482,'Item setup'!$J$8:$J$47,"&lt;&gt;"),IF(D482="QC",COUNTIFS('Item setup'!$A$8:$A$47,B482,'Item setup'!$K$8:$K$47,"&lt;&gt;"),COUNTIFS('Item setup'!$A$8:$A$47,B482,'Item setup'!$L$8:$L$47,"&lt;&gt;")))=0,"n.a.",E482*IF(D482="Routine",INDEX('Item setup'!$J$8:$J$47,MATCH(B482,'Item setup'!$A$8:$A$47,0)),IF(D482="QC",INDEX('Item setup'!$K$8:$K$47,MATCH(B482,'Item setup'!$A$8:$A$47,0)),INDEX('Item setup'!$L$8:$L$47,MATCH(B482,'Item setup'!$A$8:$A$47,0)))))),""))</x:f>
      </x:c>
      <x:c r="M482" s="15" t="str">
        <x:f>IF(AND(ISNUMBER(F482),ISNUMBER(L482)),F482-L482,"")</x:f>
      </x:c>
      <x:c r="N482" s="15" t="str">
        <x:f>IF(COUNTA(A482:G482)=0,"",IF(OR(A482="",B482="",C482="",D482="",NOT(ISNUMBER(F482))),"Complete entry",IF(OR(NOT(ISNUMBER(A482)),NOT(ISNUMBER(F482)),F482&lt;0),"Invalid date/quantity",IF(COUNTIFS('Item setup'!$A$8:$A$47,B482)&lt;&gt;1,"Check item ID",IF(COUNTIFS('Lot register'!$A$8:$A$107,B482,'Lot register'!$B$8:$B$107,C482)&lt;&gt;1,"Check lot ID",IF(OR(D482="Routine",D482="QC",D482="Repeat"),IF(OR(NOT(ISNUMBER(E482)),E482&lt;0),"Enter work count",IF(NOT(ISNUMBER(J482)),"Enter pack details","Recorded")),IF(NOT(ISNUMBER(J482)),"Enter pack details","Recorded")))))))</x:f>
      </x:c>
      <x:c r="O482" s="15" t="str">
        <x:f>IF(B482="","",IF(COUNTIFS('Item setup'!$A$8:$A$47,B482)&lt;&gt;1,"n.a.",INDEX('Item setup'!$F$8:$F$47,MATCH(B482,'Item setup'!$A$8:$A$47,0))))</x:f>
      </x:c>
    </x:row>
    <x:row r="483" ht="24" customHeight="1">
      <x:c r="A483" s="7"/>
      <x:c r="B483" s="5"/>
      <x:c r="C483" s="5"/>
      <x:c r="D483" s="5"/>
      <x:c r="E483" s="16"/>
      <x:c r="F483" s="16"/>
      <x:c r="G483" s="5"/>
      <x:c r="H483" s="15" t="str">
        <x:f>IF(B483="","",IF(COUNTIFS('Item setup'!$A$8:$A$47,B483)&lt;&gt;1,"n.a.",INDEX('Item setup'!$B$8:$B$47,MATCH(B483,'Item setup'!$A$8:$A$47,0))))</x:f>
      </x:c>
      <x:c r="I483" s="15" t="str">
        <x:f>IF(B483="","",IF(COUNTIFS('Item setup'!$A$8:$A$47,B483)&lt;&gt;1,"n.a.",INDEX('Item setup'!$E$8:$E$47,MATCH(B483,'Item setup'!$A$8:$A$47,0))))</x:f>
      </x:c>
      <x:c r="J483" s="17" t="str">
        <x:f>IF(B483="","",IF(COUNTIFS('Item setup'!$A$8:$A$47,B483)&lt;&gt;1,"n.a.",INDEX('Item setup'!$I$8:$I$47,MATCH(B483,'Item setup'!$A$8:$A$47,0))))</x:f>
      </x:c>
      <x:c r="K483" s="17" t="str">
        <x:f>IF(OR(A483="",B483="",NOT(ISNUMBER(F483))),"",IF(ISNUMBER(J483),F483*J483,"n.a."))</x:f>
      </x:c>
      <x:c r="L483" s="15" t="str">
        <x:f>IF(OR(B483="",NOT(ISNUMBER(E483))),"",IF(OR(D483="Routine",D483="QC",D483="Repeat"),IF(COUNTIFS('Item setup'!$A$8:$A$47,B483)&lt;&gt;1,"n.a.",IF(IF(D483="Routine",COUNTIFS('Item setup'!$A$8:$A$47,B483,'Item setup'!$J$8:$J$47,"&lt;&gt;"),IF(D483="QC",COUNTIFS('Item setup'!$A$8:$A$47,B483,'Item setup'!$K$8:$K$47,"&lt;&gt;"),COUNTIFS('Item setup'!$A$8:$A$47,B483,'Item setup'!$L$8:$L$47,"&lt;&gt;")))=0,"n.a.",E483*IF(D483="Routine",INDEX('Item setup'!$J$8:$J$47,MATCH(B483,'Item setup'!$A$8:$A$47,0)),IF(D483="QC",INDEX('Item setup'!$K$8:$K$47,MATCH(B483,'Item setup'!$A$8:$A$47,0)),INDEX('Item setup'!$L$8:$L$47,MATCH(B483,'Item setup'!$A$8:$A$47,0)))))),""))</x:f>
      </x:c>
      <x:c r="M483" s="15" t="str">
        <x:f>IF(AND(ISNUMBER(F483),ISNUMBER(L483)),F483-L483,"")</x:f>
      </x:c>
      <x:c r="N483" s="15" t="str">
        <x:f>IF(COUNTA(A483:G483)=0,"",IF(OR(A483="",B483="",C483="",D483="",NOT(ISNUMBER(F483))),"Complete entry",IF(OR(NOT(ISNUMBER(A483)),NOT(ISNUMBER(F483)),F483&lt;0),"Invalid date/quantity",IF(COUNTIFS('Item setup'!$A$8:$A$47,B483)&lt;&gt;1,"Check item ID",IF(COUNTIFS('Lot register'!$A$8:$A$107,B483,'Lot register'!$B$8:$B$107,C483)&lt;&gt;1,"Check lot ID",IF(OR(D483="Routine",D483="QC",D483="Repeat"),IF(OR(NOT(ISNUMBER(E483)),E483&lt;0),"Enter work count",IF(NOT(ISNUMBER(J483)),"Enter pack details","Recorded")),IF(NOT(ISNUMBER(J483)),"Enter pack details","Recorded")))))))</x:f>
      </x:c>
      <x:c r="O483" s="15" t="str">
        <x:f>IF(B483="","",IF(COUNTIFS('Item setup'!$A$8:$A$47,B483)&lt;&gt;1,"n.a.",INDEX('Item setup'!$F$8:$F$47,MATCH(B483,'Item setup'!$A$8:$A$47,0))))</x:f>
      </x:c>
    </x:row>
    <x:row r="484" ht="24" customHeight="1">
      <x:c r="A484" s="7"/>
      <x:c r="B484" s="5"/>
      <x:c r="C484" s="5"/>
      <x:c r="D484" s="5"/>
      <x:c r="E484" s="16"/>
      <x:c r="F484" s="16"/>
      <x:c r="G484" s="5"/>
      <x:c r="H484" s="15" t="str">
        <x:f>IF(B484="","",IF(COUNTIFS('Item setup'!$A$8:$A$47,B484)&lt;&gt;1,"n.a.",INDEX('Item setup'!$B$8:$B$47,MATCH(B484,'Item setup'!$A$8:$A$47,0))))</x:f>
      </x:c>
      <x:c r="I484" s="15" t="str">
        <x:f>IF(B484="","",IF(COUNTIFS('Item setup'!$A$8:$A$47,B484)&lt;&gt;1,"n.a.",INDEX('Item setup'!$E$8:$E$47,MATCH(B484,'Item setup'!$A$8:$A$47,0))))</x:f>
      </x:c>
      <x:c r="J484" s="17" t="str">
        <x:f>IF(B484="","",IF(COUNTIFS('Item setup'!$A$8:$A$47,B484)&lt;&gt;1,"n.a.",INDEX('Item setup'!$I$8:$I$47,MATCH(B484,'Item setup'!$A$8:$A$47,0))))</x:f>
      </x:c>
      <x:c r="K484" s="17" t="str">
        <x:f>IF(OR(A484="",B484="",NOT(ISNUMBER(F484))),"",IF(ISNUMBER(J484),F484*J484,"n.a."))</x:f>
      </x:c>
      <x:c r="L484" s="15" t="str">
        <x:f>IF(OR(B484="",NOT(ISNUMBER(E484))),"",IF(OR(D484="Routine",D484="QC",D484="Repeat"),IF(COUNTIFS('Item setup'!$A$8:$A$47,B484)&lt;&gt;1,"n.a.",IF(IF(D484="Routine",COUNTIFS('Item setup'!$A$8:$A$47,B484,'Item setup'!$J$8:$J$47,"&lt;&gt;"),IF(D484="QC",COUNTIFS('Item setup'!$A$8:$A$47,B484,'Item setup'!$K$8:$K$47,"&lt;&gt;"),COUNTIFS('Item setup'!$A$8:$A$47,B484,'Item setup'!$L$8:$L$47,"&lt;&gt;")))=0,"n.a.",E484*IF(D484="Routine",INDEX('Item setup'!$J$8:$J$47,MATCH(B484,'Item setup'!$A$8:$A$47,0)),IF(D484="QC",INDEX('Item setup'!$K$8:$K$47,MATCH(B484,'Item setup'!$A$8:$A$47,0)),INDEX('Item setup'!$L$8:$L$47,MATCH(B484,'Item setup'!$A$8:$A$47,0)))))),""))</x:f>
      </x:c>
      <x:c r="M484" s="15" t="str">
        <x:f>IF(AND(ISNUMBER(F484),ISNUMBER(L484)),F484-L484,"")</x:f>
      </x:c>
      <x:c r="N484" s="15" t="str">
        <x:f>IF(COUNTA(A484:G484)=0,"",IF(OR(A484="",B484="",C484="",D484="",NOT(ISNUMBER(F484))),"Complete entry",IF(OR(NOT(ISNUMBER(A484)),NOT(ISNUMBER(F484)),F484&lt;0),"Invalid date/quantity",IF(COUNTIFS('Item setup'!$A$8:$A$47,B484)&lt;&gt;1,"Check item ID",IF(COUNTIFS('Lot register'!$A$8:$A$107,B484,'Lot register'!$B$8:$B$107,C484)&lt;&gt;1,"Check lot ID",IF(OR(D484="Routine",D484="QC",D484="Repeat"),IF(OR(NOT(ISNUMBER(E484)),E484&lt;0),"Enter work count",IF(NOT(ISNUMBER(J484)),"Enter pack details","Recorded")),IF(NOT(ISNUMBER(J484)),"Enter pack details","Recorded")))))))</x:f>
      </x:c>
      <x:c r="O484" s="15" t="str">
        <x:f>IF(B484="","",IF(COUNTIFS('Item setup'!$A$8:$A$47,B484)&lt;&gt;1,"n.a.",INDEX('Item setup'!$F$8:$F$47,MATCH(B484,'Item setup'!$A$8:$A$47,0))))</x:f>
      </x:c>
    </x:row>
    <x:row r="485" ht="24" customHeight="1">
      <x:c r="A485" s="7"/>
      <x:c r="B485" s="5"/>
      <x:c r="C485" s="5"/>
      <x:c r="D485" s="5"/>
      <x:c r="E485" s="16"/>
      <x:c r="F485" s="16"/>
      <x:c r="G485" s="5"/>
      <x:c r="H485" s="15" t="str">
        <x:f>IF(B485="","",IF(COUNTIFS('Item setup'!$A$8:$A$47,B485)&lt;&gt;1,"n.a.",INDEX('Item setup'!$B$8:$B$47,MATCH(B485,'Item setup'!$A$8:$A$47,0))))</x:f>
      </x:c>
      <x:c r="I485" s="15" t="str">
        <x:f>IF(B485="","",IF(COUNTIFS('Item setup'!$A$8:$A$47,B485)&lt;&gt;1,"n.a.",INDEX('Item setup'!$E$8:$E$47,MATCH(B485,'Item setup'!$A$8:$A$47,0))))</x:f>
      </x:c>
      <x:c r="J485" s="17" t="str">
        <x:f>IF(B485="","",IF(COUNTIFS('Item setup'!$A$8:$A$47,B485)&lt;&gt;1,"n.a.",INDEX('Item setup'!$I$8:$I$47,MATCH(B485,'Item setup'!$A$8:$A$47,0))))</x:f>
      </x:c>
      <x:c r="K485" s="17" t="str">
        <x:f>IF(OR(A485="",B485="",NOT(ISNUMBER(F485))),"",IF(ISNUMBER(J485),F485*J485,"n.a."))</x:f>
      </x:c>
      <x:c r="L485" s="15" t="str">
        <x:f>IF(OR(B485="",NOT(ISNUMBER(E485))),"",IF(OR(D485="Routine",D485="QC",D485="Repeat"),IF(COUNTIFS('Item setup'!$A$8:$A$47,B485)&lt;&gt;1,"n.a.",IF(IF(D485="Routine",COUNTIFS('Item setup'!$A$8:$A$47,B485,'Item setup'!$J$8:$J$47,"&lt;&gt;"),IF(D485="QC",COUNTIFS('Item setup'!$A$8:$A$47,B485,'Item setup'!$K$8:$K$47,"&lt;&gt;"),COUNTIFS('Item setup'!$A$8:$A$47,B485,'Item setup'!$L$8:$L$47,"&lt;&gt;")))=0,"n.a.",E485*IF(D485="Routine",INDEX('Item setup'!$J$8:$J$47,MATCH(B485,'Item setup'!$A$8:$A$47,0)),IF(D485="QC",INDEX('Item setup'!$K$8:$K$47,MATCH(B485,'Item setup'!$A$8:$A$47,0)),INDEX('Item setup'!$L$8:$L$47,MATCH(B485,'Item setup'!$A$8:$A$47,0)))))),""))</x:f>
      </x:c>
      <x:c r="M485" s="15" t="str">
        <x:f>IF(AND(ISNUMBER(F485),ISNUMBER(L485)),F485-L485,"")</x:f>
      </x:c>
      <x:c r="N485" s="15" t="str">
        <x:f>IF(COUNTA(A485:G485)=0,"",IF(OR(A485="",B485="",C485="",D485="",NOT(ISNUMBER(F485))),"Complete entry",IF(OR(NOT(ISNUMBER(A485)),NOT(ISNUMBER(F485)),F485&lt;0),"Invalid date/quantity",IF(COUNTIFS('Item setup'!$A$8:$A$47,B485)&lt;&gt;1,"Check item ID",IF(COUNTIFS('Lot register'!$A$8:$A$107,B485,'Lot register'!$B$8:$B$107,C485)&lt;&gt;1,"Check lot ID",IF(OR(D485="Routine",D485="QC",D485="Repeat"),IF(OR(NOT(ISNUMBER(E485)),E485&lt;0),"Enter work count",IF(NOT(ISNUMBER(J485)),"Enter pack details","Recorded")),IF(NOT(ISNUMBER(J485)),"Enter pack details","Recorded")))))))</x:f>
      </x:c>
      <x:c r="O485" s="15" t="str">
        <x:f>IF(B485="","",IF(COUNTIFS('Item setup'!$A$8:$A$47,B485)&lt;&gt;1,"n.a.",INDEX('Item setup'!$F$8:$F$47,MATCH(B485,'Item setup'!$A$8:$A$47,0))))</x:f>
      </x:c>
    </x:row>
    <x:row r="486" ht="24" customHeight="1">
      <x:c r="A486" s="7"/>
      <x:c r="B486" s="5"/>
      <x:c r="C486" s="5"/>
      <x:c r="D486" s="5"/>
      <x:c r="E486" s="16"/>
      <x:c r="F486" s="16"/>
      <x:c r="G486" s="5"/>
      <x:c r="H486" s="15" t="str">
        <x:f>IF(B486="","",IF(COUNTIFS('Item setup'!$A$8:$A$47,B486)&lt;&gt;1,"n.a.",INDEX('Item setup'!$B$8:$B$47,MATCH(B486,'Item setup'!$A$8:$A$47,0))))</x:f>
      </x:c>
      <x:c r="I486" s="15" t="str">
        <x:f>IF(B486="","",IF(COUNTIFS('Item setup'!$A$8:$A$47,B486)&lt;&gt;1,"n.a.",INDEX('Item setup'!$E$8:$E$47,MATCH(B486,'Item setup'!$A$8:$A$47,0))))</x:f>
      </x:c>
      <x:c r="J486" s="17" t="str">
        <x:f>IF(B486="","",IF(COUNTIFS('Item setup'!$A$8:$A$47,B486)&lt;&gt;1,"n.a.",INDEX('Item setup'!$I$8:$I$47,MATCH(B486,'Item setup'!$A$8:$A$47,0))))</x:f>
      </x:c>
      <x:c r="K486" s="17" t="str">
        <x:f>IF(OR(A486="",B486="",NOT(ISNUMBER(F486))),"",IF(ISNUMBER(J486),F486*J486,"n.a."))</x:f>
      </x:c>
      <x:c r="L486" s="15" t="str">
        <x:f>IF(OR(B486="",NOT(ISNUMBER(E486))),"",IF(OR(D486="Routine",D486="QC",D486="Repeat"),IF(COUNTIFS('Item setup'!$A$8:$A$47,B486)&lt;&gt;1,"n.a.",IF(IF(D486="Routine",COUNTIFS('Item setup'!$A$8:$A$47,B486,'Item setup'!$J$8:$J$47,"&lt;&gt;"),IF(D486="QC",COUNTIFS('Item setup'!$A$8:$A$47,B486,'Item setup'!$K$8:$K$47,"&lt;&gt;"),COUNTIFS('Item setup'!$A$8:$A$47,B486,'Item setup'!$L$8:$L$47,"&lt;&gt;")))=0,"n.a.",E486*IF(D486="Routine",INDEX('Item setup'!$J$8:$J$47,MATCH(B486,'Item setup'!$A$8:$A$47,0)),IF(D486="QC",INDEX('Item setup'!$K$8:$K$47,MATCH(B486,'Item setup'!$A$8:$A$47,0)),INDEX('Item setup'!$L$8:$L$47,MATCH(B486,'Item setup'!$A$8:$A$47,0)))))),""))</x:f>
      </x:c>
      <x:c r="M486" s="15" t="str">
        <x:f>IF(AND(ISNUMBER(F486),ISNUMBER(L486)),F486-L486,"")</x:f>
      </x:c>
      <x:c r="N486" s="15" t="str">
        <x:f>IF(COUNTA(A486:G486)=0,"",IF(OR(A486="",B486="",C486="",D486="",NOT(ISNUMBER(F486))),"Complete entry",IF(OR(NOT(ISNUMBER(A486)),NOT(ISNUMBER(F486)),F486&lt;0),"Invalid date/quantity",IF(COUNTIFS('Item setup'!$A$8:$A$47,B486)&lt;&gt;1,"Check item ID",IF(COUNTIFS('Lot register'!$A$8:$A$107,B486,'Lot register'!$B$8:$B$107,C486)&lt;&gt;1,"Check lot ID",IF(OR(D486="Routine",D486="QC",D486="Repeat"),IF(OR(NOT(ISNUMBER(E486)),E486&lt;0),"Enter work count",IF(NOT(ISNUMBER(J486)),"Enter pack details","Recorded")),IF(NOT(ISNUMBER(J486)),"Enter pack details","Recorded")))))))</x:f>
      </x:c>
      <x:c r="O486" s="15" t="str">
        <x:f>IF(B486="","",IF(COUNTIFS('Item setup'!$A$8:$A$47,B486)&lt;&gt;1,"n.a.",INDEX('Item setup'!$F$8:$F$47,MATCH(B486,'Item setup'!$A$8:$A$47,0))))</x:f>
      </x:c>
    </x:row>
    <x:row r="487" ht="24" customHeight="1">
      <x:c r="A487" s="7"/>
      <x:c r="B487" s="5"/>
      <x:c r="C487" s="5"/>
      <x:c r="D487" s="5"/>
      <x:c r="E487" s="16"/>
      <x:c r="F487" s="16"/>
      <x:c r="G487" s="5"/>
      <x:c r="H487" s="15" t="str">
        <x:f>IF(B487="","",IF(COUNTIFS('Item setup'!$A$8:$A$47,B487)&lt;&gt;1,"n.a.",INDEX('Item setup'!$B$8:$B$47,MATCH(B487,'Item setup'!$A$8:$A$47,0))))</x:f>
      </x:c>
      <x:c r="I487" s="15" t="str">
        <x:f>IF(B487="","",IF(COUNTIFS('Item setup'!$A$8:$A$47,B487)&lt;&gt;1,"n.a.",INDEX('Item setup'!$E$8:$E$47,MATCH(B487,'Item setup'!$A$8:$A$47,0))))</x:f>
      </x:c>
      <x:c r="J487" s="17" t="str">
        <x:f>IF(B487="","",IF(COUNTIFS('Item setup'!$A$8:$A$47,B487)&lt;&gt;1,"n.a.",INDEX('Item setup'!$I$8:$I$47,MATCH(B487,'Item setup'!$A$8:$A$47,0))))</x:f>
      </x:c>
      <x:c r="K487" s="17" t="str">
        <x:f>IF(OR(A487="",B487="",NOT(ISNUMBER(F487))),"",IF(ISNUMBER(J487),F487*J487,"n.a."))</x:f>
      </x:c>
      <x:c r="L487" s="15" t="str">
        <x:f>IF(OR(B487="",NOT(ISNUMBER(E487))),"",IF(OR(D487="Routine",D487="QC",D487="Repeat"),IF(COUNTIFS('Item setup'!$A$8:$A$47,B487)&lt;&gt;1,"n.a.",IF(IF(D487="Routine",COUNTIFS('Item setup'!$A$8:$A$47,B487,'Item setup'!$J$8:$J$47,"&lt;&gt;"),IF(D487="QC",COUNTIFS('Item setup'!$A$8:$A$47,B487,'Item setup'!$K$8:$K$47,"&lt;&gt;"),COUNTIFS('Item setup'!$A$8:$A$47,B487,'Item setup'!$L$8:$L$47,"&lt;&gt;")))=0,"n.a.",E487*IF(D487="Routine",INDEX('Item setup'!$J$8:$J$47,MATCH(B487,'Item setup'!$A$8:$A$47,0)),IF(D487="QC",INDEX('Item setup'!$K$8:$K$47,MATCH(B487,'Item setup'!$A$8:$A$47,0)),INDEX('Item setup'!$L$8:$L$47,MATCH(B487,'Item setup'!$A$8:$A$47,0)))))),""))</x:f>
      </x:c>
      <x:c r="M487" s="15" t="str">
        <x:f>IF(AND(ISNUMBER(F487),ISNUMBER(L487)),F487-L487,"")</x:f>
      </x:c>
      <x:c r="N487" s="15" t="str">
        <x:f>IF(COUNTA(A487:G487)=0,"",IF(OR(A487="",B487="",C487="",D487="",NOT(ISNUMBER(F487))),"Complete entry",IF(OR(NOT(ISNUMBER(A487)),NOT(ISNUMBER(F487)),F487&lt;0),"Invalid date/quantity",IF(COUNTIFS('Item setup'!$A$8:$A$47,B487)&lt;&gt;1,"Check item ID",IF(COUNTIFS('Lot register'!$A$8:$A$107,B487,'Lot register'!$B$8:$B$107,C487)&lt;&gt;1,"Check lot ID",IF(OR(D487="Routine",D487="QC",D487="Repeat"),IF(OR(NOT(ISNUMBER(E487)),E487&lt;0),"Enter work count",IF(NOT(ISNUMBER(J487)),"Enter pack details","Recorded")),IF(NOT(ISNUMBER(J487)),"Enter pack details","Recorded")))))))</x:f>
      </x:c>
      <x:c r="O487" s="15" t="str">
        <x:f>IF(B487="","",IF(COUNTIFS('Item setup'!$A$8:$A$47,B487)&lt;&gt;1,"n.a.",INDEX('Item setup'!$F$8:$F$47,MATCH(B487,'Item setup'!$A$8:$A$47,0))))</x:f>
      </x:c>
    </x:row>
    <x:row r="488" ht="24" customHeight="1">
      <x:c r="A488" s="7"/>
      <x:c r="B488" s="5"/>
      <x:c r="C488" s="5"/>
      <x:c r="D488" s="5"/>
      <x:c r="E488" s="16"/>
      <x:c r="F488" s="16"/>
      <x:c r="G488" s="5"/>
      <x:c r="H488" s="15" t="str">
        <x:f>IF(B488="","",IF(COUNTIFS('Item setup'!$A$8:$A$47,B488)&lt;&gt;1,"n.a.",INDEX('Item setup'!$B$8:$B$47,MATCH(B488,'Item setup'!$A$8:$A$47,0))))</x:f>
      </x:c>
      <x:c r="I488" s="15" t="str">
        <x:f>IF(B488="","",IF(COUNTIFS('Item setup'!$A$8:$A$47,B488)&lt;&gt;1,"n.a.",INDEX('Item setup'!$E$8:$E$47,MATCH(B488,'Item setup'!$A$8:$A$47,0))))</x:f>
      </x:c>
      <x:c r="J488" s="17" t="str">
        <x:f>IF(B488="","",IF(COUNTIFS('Item setup'!$A$8:$A$47,B488)&lt;&gt;1,"n.a.",INDEX('Item setup'!$I$8:$I$47,MATCH(B488,'Item setup'!$A$8:$A$47,0))))</x:f>
      </x:c>
      <x:c r="K488" s="17" t="str">
        <x:f>IF(OR(A488="",B488="",NOT(ISNUMBER(F488))),"",IF(ISNUMBER(J488),F488*J488,"n.a."))</x:f>
      </x:c>
      <x:c r="L488" s="15" t="str">
        <x:f>IF(OR(B488="",NOT(ISNUMBER(E488))),"",IF(OR(D488="Routine",D488="QC",D488="Repeat"),IF(COUNTIFS('Item setup'!$A$8:$A$47,B488)&lt;&gt;1,"n.a.",IF(IF(D488="Routine",COUNTIFS('Item setup'!$A$8:$A$47,B488,'Item setup'!$J$8:$J$47,"&lt;&gt;"),IF(D488="QC",COUNTIFS('Item setup'!$A$8:$A$47,B488,'Item setup'!$K$8:$K$47,"&lt;&gt;"),COUNTIFS('Item setup'!$A$8:$A$47,B488,'Item setup'!$L$8:$L$47,"&lt;&gt;")))=0,"n.a.",E488*IF(D488="Routine",INDEX('Item setup'!$J$8:$J$47,MATCH(B488,'Item setup'!$A$8:$A$47,0)),IF(D488="QC",INDEX('Item setup'!$K$8:$K$47,MATCH(B488,'Item setup'!$A$8:$A$47,0)),INDEX('Item setup'!$L$8:$L$47,MATCH(B488,'Item setup'!$A$8:$A$47,0)))))),""))</x:f>
      </x:c>
      <x:c r="M488" s="15" t="str">
        <x:f>IF(AND(ISNUMBER(F488),ISNUMBER(L488)),F488-L488,"")</x:f>
      </x:c>
      <x:c r="N488" s="15" t="str">
        <x:f>IF(COUNTA(A488:G488)=0,"",IF(OR(A488="",B488="",C488="",D488="",NOT(ISNUMBER(F488))),"Complete entry",IF(OR(NOT(ISNUMBER(A488)),NOT(ISNUMBER(F488)),F488&lt;0),"Invalid date/quantity",IF(COUNTIFS('Item setup'!$A$8:$A$47,B488)&lt;&gt;1,"Check item ID",IF(COUNTIFS('Lot register'!$A$8:$A$107,B488,'Lot register'!$B$8:$B$107,C488)&lt;&gt;1,"Check lot ID",IF(OR(D488="Routine",D488="QC",D488="Repeat"),IF(OR(NOT(ISNUMBER(E488)),E488&lt;0),"Enter work count",IF(NOT(ISNUMBER(J488)),"Enter pack details","Recorded")),IF(NOT(ISNUMBER(J488)),"Enter pack details","Recorded")))))))</x:f>
      </x:c>
      <x:c r="O488" s="15" t="str">
        <x:f>IF(B488="","",IF(COUNTIFS('Item setup'!$A$8:$A$47,B488)&lt;&gt;1,"n.a.",INDEX('Item setup'!$F$8:$F$47,MATCH(B488,'Item setup'!$A$8:$A$47,0))))</x:f>
      </x:c>
    </x:row>
    <x:row r="489" ht="24" customHeight="1">
      <x:c r="A489" s="7"/>
      <x:c r="B489" s="5"/>
      <x:c r="C489" s="5"/>
      <x:c r="D489" s="5"/>
      <x:c r="E489" s="16"/>
      <x:c r="F489" s="16"/>
      <x:c r="G489" s="5"/>
      <x:c r="H489" s="15" t="str">
        <x:f>IF(B489="","",IF(COUNTIFS('Item setup'!$A$8:$A$47,B489)&lt;&gt;1,"n.a.",INDEX('Item setup'!$B$8:$B$47,MATCH(B489,'Item setup'!$A$8:$A$47,0))))</x:f>
      </x:c>
      <x:c r="I489" s="15" t="str">
        <x:f>IF(B489="","",IF(COUNTIFS('Item setup'!$A$8:$A$47,B489)&lt;&gt;1,"n.a.",INDEX('Item setup'!$E$8:$E$47,MATCH(B489,'Item setup'!$A$8:$A$47,0))))</x:f>
      </x:c>
      <x:c r="J489" s="17" t="str">
        <x:f>IF(B489="","",IF(COUNTIFS('Item setup'!$A$8:$A$47,B489)&lt;&gt;1,"n.a.",INDEX('Item setup'!$I$8:$I$47,MATCH(B489,'Item setup'!$A$8:$A$47,0))))</x:f>
      </x:c>
      <x:c r="K489" s="17" t="str">
        <x:f>IF(OR(A489="",B489="",NOT(ISNUMBER(F489))),"",IF(ISNUMBER(J489),F489*J489,"n.a."))</x:f>
      </x:c>
      <x:c r="L489" s="15" t="str">
        <x:f>IF(OR(B489="",NOT(ISNUMBER(E489))),"",IF(OR(D489="Routine",D489="QC",D489="Repeat"),IF(COUNTIFS('Item setup'!$A$8:$A$47,B489)&lt;&gt;1,"n.a.",IF(IF(D489="Routine",COUNTIFS('Item setup'!$A$8:$A$47,B489,'Item setup'!$J$8:$J$47,"&lt;&gt;"),IF(D489="QC",COUNTIFS('Item setup'!$A$8:$A$47,B489,'Item setup'!$K$8:$K$47,"&lt;&gt;"),COUNTIFS('Item setup'!$A$8:$A$47,B489,'Item setup'!$L$8:$L$47,"&lt;&gt;")))=0,"n.a.",E489*IF(D489="Routine",INDEX('Item setup'!$J$8:$J$47,MATCH(B489,'Item setup'!$A$8:$A$47,0)),IF(D489="QC",INDEX('Item setup'!$K$8:$K$47,MATCH(B489,'Item setup'!$A$8:$A$47,0)),INDEX('Item setup'!$L$8:$L$47,MATCH(B489,'Item setup'!$A$8:$A$47,0)))))),""))</x:f>
      </x:c>
      <x:c r="M489" s="15" t="str">
        <x:f>IF(AND(ISNUMBER(F489),ISNUMBER(L489)),F489-L489,"")</x:f>
      </x:c>
      <x:c r="N489" s="15" t="str">
        <x:f>IF(COUNTA(A489:G489)=0,"",IF(OR(A489="",B489="",C489="",D489="",NOT(ISNUMBER(F489))),"Complete entry",IF(OR(NOT(ISNUMBER(A489)),NOT(ISNUMBER(F489)),F489&lt;0),"Invalid date/quantity",IF(COUNTIFS('Item setup'!$A$8:$A$47,B489)&lt;&gt;1,"Check item ID",IF(COUNTIFS('Lot register'!$A$8:$A$107,B489,'Lot register'!$B$8:$B$107,C489)&lt;&gt;1,"Check lot ID",IF(OR(D489="Routine",D489="QC",D489="Repeat"),IF(OR(NOT(ISNUMBER(E489)),E489&lt;0),"Enter work count",IF(NOT(ISNUMBER(J489)),"Enter pack details","Recorded")),IF(NOT(ISNUMBER(J489)),"Enter pack details","Recorded")))))))</x:f>
      </x:c>
      <x:c r="O489" s="15" t="str">
        <x:f>IF(B489="","",IF(COUNTIFS('Item setup'!$A$8:$A$47,B489)&lt;&gt;1,"n.a.",INDEX('Item setup'!$F$8:$F$47,MATCH(B489,'Item setup'!$A$8:$A$47,0))))</x:f>
      </x:c>
    </x:row>
    <x:row r="490" ht="24" customHeight="1">
      <x:c r="A490" s="7"/>
      <x:c r="B490" s="5"/>
      <x:c r="C490" s="5"/>
      <x:c r="D490" s="5"/>
      <x:c r="E490" s="16"/>
      <x:c r="F490" s="16"/>
      <x:c r="G490" s="5"/>
      <x:c r="H490" s="15" t="str">
        <x:f>IF(B490="","",IF(COUNTIFS('Item setup'!$A$8:$A$47,B490)&lt;&gt;1,"n.a.",INDEX('Item setup'!$B$8:$B$47,MATCH(B490,'Item setup'!$A$8:$A$47,0))))</x:f>
      </x:c>
      <x:c r="I490" s="15" t="str">
        <x:f>IF(B490="","",IF(COUNTIFS('Item setup'!$A$8:$A$47,B490)&lt;&gt;1,"n.a.",INDEX('Item setup'!$E$8:$E$47,MATCH(B490,'Item setup'!$A$8:$A$47,0))))</x:f>
      </x:c>
      <x:c r="J490" s="17" t="str">
        <x:f>IF(B490="","",IF(COUNTIFS('Item setup'!$A$8:$A$47,B490)&lt;&gt;1,"n.a.",INDEX('Item setup'!$I$8:$I$47,MATCH(B490,'Item setup'!$A$8:$A$47,0))))</x:f>
      </x:c>
      <x:c r="K490" s="17" t="str">
        <x:f>IF(OR(A490="",B490="",NOT(ISNUMBER(F490))),"",IF(ISNUMBER(J490),F490*J490,"n.a."))</x:f>
      </x:c>
      <x:c r="L490" s="15" t="str">
        <x:f>IF(OR(B490="",NOT(ISNUMBER(E490))),"",IF(OR(D490="Routine",D490="QC",D490="Repeat"),IF(COUNTIFS('Item setup'!$A$8:$A$47,B490)&lt;&gt;1,"n.a.",IF(IF(D490="Routine",COUNTIFS('Item setup'!$A$8:$A$47,B490,'Item setup'!$J$8:$J$47,"&lt;&gt;"),IF(D490="QC",COUNTIFS('Item setup'!$A$8:$A$47,B490,'Item setup'!$K$8:$K$47,"&lt;&gt;"),COUNTIFS('Item setup'!$A$8:$A$47,B490,'Item setup'!$L$8:$L$47,"&lt;&gt;")))=0,"n.a.",E490*IF(D490="Routine",INDEX('Item setup'!$J$8:$J$47,MATCH(B490,'Item setup'!$A$8:$A$47,0)),IF(D490="QC",INDEX('Item setup'!$K$8:$K$47,MATCH(B490,'Item setup'!$A$8:$A$47,0)),INDEX('Item setup'!$L$8:$L$47,MATCH(B490,'Item setup'!$A$8:$A$47,0)))))),""))</x:f>
      </x:c>
      <x:c r="M490" s="15" t="str">
        <x:f>IF(AND(ISNUMBER(F490),ISNUMBER(L490)),F490-L490,"")</x:f>
      </x:c>
      <x:c r="N490" s="15" t="str">
        <x:f>IF(COUNTA(A490:G490)=0,"",IF(OR(A490="",B490="",C490="",D490="",NOT(ISNUMBER(F490))),"Complete entry",IF(OR(NOT(ISNUMBER(A490)),NOT(ISNUMBER(F490)),F490&lt;0),"Invalid date/quantity",IF(COUNTIFS('Item setup'!$A$8:$A$47,B490)&lt;&gt;1,"Check item ID",IF(COUNTIFS('Lot register'!$A$8:$A$107,B490,'Lot register'!$B$8:$B$107,C490)&lt;&gt;1,"Check lot ID",IF(OR(D490="Routine",D490="QC",D490="Repeat"),IF(OR(NOT(ISNUMBER(E490)),E490&lt;0),"Enter work count",IF(NOT(ISNUMBER(J490)),"Enter pack details","Recorded")),IF(NOT(ISNUMBER(J490)),"Enter pack details","Recorded")))))))</x:f>
      </x:c>
      <x:c r="O490" s="15" t="str">
        <x:f>IF(B490="","",IF(COUNTIFS('Item setup'!$A$8:$A$47,B490)&lt;&gt;1,"n.a.",INDEX('Item setup'!$F$8:$F$47,MATCH(B490,'Item setup'!$A$8:$A$47,0))))</x:f>
      </x:c>
    </x:row>
    <x:row r="491" ht="24" customHeight="1">
      <x:c r="A491" s="7"/>
      <x:c r="B491" s="5"/>
      <x:c r="C491" s="5"/>
      <x:c r="D491" s="5"/>
      <x:c r="E491" s="16"/>
      <x:c r="F491" s="16"/>
      <x:c r="G491" s="5"/>
      <x:c r="H491" s="15" t="str">
        <x:f>IF(B491="","",IF(COUNTIFS('Item setup'!$A$8:$A$47,B491)&lt;&gt;1,"n.a.",INDEX('Item setup'!$B$8:$B$47,MATCH(B491,'Item setup'!$A$8:$A$47,0))))</x:f>
      </x:c>
      <x:c r="I491" s="15" t="str">
        <x:f>IF(B491="","",IF(COUNTIFS('Item setup'!$A$8:$A$47,B491)&lt;&gt;1,"n.a.",INDEX('Item setup'!$E$8:$E$47,MATCH(B491,'Item setup'!$A$8:$A$47,0))))</x:f>
      </x:c>
      <x:c r="J491" s="17" t="str">
        <x:f>IF(B491="","",IF(COUNTIFS('Item setup'!$A$8:$A$47,B491)&lt;&gt;1,"n.a.",INDEX('Item setup'!$I$8:$I$47,MATCH(B491,'Item setup'!$A$8:$A$47,0))))</x:f>
      </x:c>
      <x:c r="K491" s="17" t="str">
        <x:f>IF(OR(A491="",B491="",NOT(ISNUMBER(F491))),"",IF(ISNUMBER(J491),F491*J491,"n.a."))</x:f>
      </x:c>
      <x:c r="L491" s="15" t="str">
        <x:f>IF(OR(B491="",NOT(ISNUMBER(E491))),"",IF(OR(D491="Routine",D491="QC",D491="Repeat"),IF(COUNTIFS('Item setup'!$A$8:$A$47,B491)&lt;&gt;1,"n.a.",IF(IF(D491="Routine",COUNTIFS('Item setup'!$A$8:$A$47,B491,'Item setup'!$J$8:$J$47,"&lt;&gt;"),IF(D491="QC",COUNTIFS('Item setup'!$A$8:$A$47,B491,'Item setup'!$K$8:$K$47,"&lt;&gt;"),COUNTIFS('Item setup'!$A$8:$A$47,B491,'Item setup'!$L$8:$L$47,"&lt;&gt;")))=0,"n.a.",E491*IF(D491="Routine",INDEX('Item setup'!$J$8:$J$47,MATCH(B491,'Item setup'!$A$8:$A$47,0)),IF(D491="QC",INDEX('Item setup'!$K$8:$K$47,MATCH(B491,'Item setup'!$A$8:$A$47,0)),INDEX('Item setup'!$L$8:$L$47,MATCH(B491,'Item setup'!$A$8:$A$47,0)))))),""))</x:f>
      </x:c>
      <x:c r="M491" s="15" t="str">
        <x:f>IF(AND(ISNUMBER(F491),ISNUMBER(L491)),F491-L491,"")</x:f>
      </x:c>
      <x:c r="N491" s="15" t="str">
        <x:f>IF(COUNTA(A491:G491)=0,"",IF(OR(A491="",B491="",C491="",D491="",NOT(ISNUMBER(F491))),"Complete entry",IF(OR(NOT(ISNUMBER(A491)),NOT(ISNUMBER(F491)),F491&lt;0),"Invalid date/quantity",IF(COUNTIFS('Item setup'!$A$8:$A$47,B491)&lt;&gt;1,"Check item ID",IF(COUNTIFS('Lot register'!$A$8:$A$107,B491,'Lot register'!$B$8:$B$107,C491)&lt;&gt;1,"Check lot ID",IF(OR(D491="Routine",D491="QC",D491="Repeat"),IF(OR(NOT(ISNUMBER(E491)),E491&lt;0),"Enter work count",IF(NOT(ISNUMBER(J491)),"Enter pack details","Recorded")),IF(NOT(ISNUMBER(J491)),"Enter pack details","Recorded")))))))</x:f>
      </x:c>
      <x:c r="O491" s="15" t="str">
        <x:f>IF(B491="","",IF(COUNTIFS('Item setup'!$A$8:$A$47,B491)&lt;&gt;1,"n.a.",INDEX('Item setup'!$F$8:$F$47,MATCH(B491,'Item setup'!$A$8:$A$47,0))))</x:f>
      </x:c>
    </x:row>
    <x:row r="492" ht="24" customHeight="1">
      <x:c r="A492" s="7"/>
      <x:c r="B492" s="5"/>
      <x:c r="C492" s="5"/>
      <x:c r="D492" s="5"/>
      <x:c r="E492" s="16"/>
      <x:c r="F492" s="16"/>
      <x:c r="G492" s="5"/>
      <x:c r="H492" s="15" t="str">
        <x:f>IF(B492="","",IF(COUNTIFS('Item setup'!$A$8:$A$47,B492)&lt;&gt;1,"n.a.",INDEX('Item setup'!$B$8:$B$47,MATCH(B492,'Item setup'!$A$8:$A$47,0))))</x:f>
      </x:c>
      <x:c r="I492" s="15" t="str">
        <x:f>IF(B492="","",IF(COUNTIFS('Item setup'!$A$8:$A$47,B492)&lt;&gt;1,"n.a.",INDEX('Item setup'!$E$8:$E$47,MATCH(B492,'Item setup'!$A$8:$A$47,0))))</x:f>
      </x:c>
      <x:c r="J492" s="17" t="str">
        <x:f>IF(B492="","",IF(COUNTIFS('Item setup'!$A$8:$A$47,B492)&lt;&gt;1,"n.a.",INDEX('Item setup'!$I$8:$I$47,MATCH(B492,'Item setup'!$A$8:$A$47,0))))</x:f>
      </x:c>
      <x:c r="K492" s="17" t="str">
        <x:f>IF(OR(A492="",B492="",NOT(ISNUMBER(F492))),"",IF(ISNUMBER(J492),F492*J492,"n.a."))</x:f>
      </x:c>
      <x:c r="L492" s="15" t="str">
        <x:f>IF(OR(B492="",NOT(ISNUMBER(E492))),"",IF(OR(D492="Routine",D492="QC",D492="Repeat"),IF(COUNTIFS('Item setup'!$A$8:$A$47,B492)&lt;&gt;1,"n.a.",IF(IF(D492="Routine",COUNTIFS('Item setup'!$A$8:$A$47,B492,'Item setup'!$J$8:$J$47,"&lt;&gt;"),IF(D492="QC",COUNTIFS('Item setup'!$A$8:$A$47,B492,'Item setup'!$K$8:$K$47,"&lt;&gt;"),COUNTIFS('Item setup'!$A$8:$A$47,B492,'Item setup'!$L$8:$L$47,"&lt;&gt;")))=0,"n.a.",E492*IF(D492="Routine",INDEX('Item setup'!$J$8:$J$47,MATCH(B492,'Item setup'!$A$8:$A$47,0)),IF(D492="QC",INDEX('Item setup'!$K$8:$K$47,MATCH(B492,'Item setup'!$A$8:$A$47,0)),INDEX('Item setup'!$L$8:$L$47,MATCH(B492,'Item setup'!$A$8:$A$47,0)))))),""))</x:f>
      </x:c>
      <x:c r="M492" s="15" t="str">
        <x:f>IF(AND(ISNUMBER(F492),ISNUMBER(L492)),F492-L492,"")</x:f>
      </x:c>
      <x:c r="N492" s="15" t="str">
        <x:f>IF(COUNTA(A492:G492)=0,"",IF(OR(A492="",B492="",C492="",D492="",NOT(ISNUMBER(F492))),"Complete entry",IF(OR(NOT(ISNUMBER(A492)),NOT(ISNUMBER(F492)),F492&lt;0),"Invalid date/quantity",IF(COUNTIFS('Item setup'!$A$8:$A$47,B492)&lt;&gt;1,"Check item ID",IF(COUNTIFS('Lot register'!$A$8:$A$107,B492,'Lot register'!$B$8:$B$107,C492)&lt;&gt;1,"Check lot ID",IF(OR(D492="Routine",D492="QC",D492="Repeat"),IF(OR(NOT(ISNUMBER(E492)),E492&lt;0),"Enter work count",IF(NOT(ISNUMBER(J492)),"Enter pack details","Recorded")),IF(NOT(ISNUMBER(J492)),"Enter pack details","Recorded")))))))</x:f>
      </x:c>
      <x:c r="O492" s="15" t="str">
        <x:f>IF(B492="","",IF(COUNTIFS('Item setup'!$A$8:$A$47,B492)&lt;&gt;1,"n.a.",INDEX('Item setup'!$F$8:$F$47,MATCH(B492,'Item setup'!$A$8:$A$47,0))))</x:f>
      </x:c>
    </x:row>
    <x:row r="493" ht="24" customHeight="1">
      <x:c r="A493" s="7"/>
      <x:c r="B493" s="5"/>
      <x:c r="C493" s="5"/>
      <x:c r="D493" s="5"/>
      <x:c r="E493" s="16"/>
      <x:c r="F493" s="16"/>
      <x:c r="G493" s="5"/>
      <x:c r="H493" s="15" t="str">
        <x:f>IF(B493="","",IF(COUNTIFS('Item setup'!$A$8:$A$47,B493)&lt;&gt;1,"n.a.",INDEX('Item setup'!$B$8:$B$47,MATCH(B493,'Item setup'!$A$8:$A$47,0))))</x:f>
      </x:c>
      <x:c r="I493" s="15" t="str">
        <x:f>IF(B493="","",IF(COUNTIFS('Item setup'!$A$8:$A$47,B493)&lt;&gt;1,"n.a.",INDEX('Item setup'!$E$8:$E$47,MATCH(B493,'Item setup'!$A$8:$A$47,0))))</x:f>
      </x:c>
      <x:c r="J493" s="17" t="str">
        <x:f>IF(B493="","",IF(COUNTIFS('Item setup'!$A$8:$A$47,B493)&lt;&gt;1,"n.a.",INDEX('Item setup'!$I$8:$I$47,MATCH(B493,'Item setup'!$A$8:$A$47,0))))</x:f>
      </x:c>
      <x:c r="K493" s="17" t="str">
        <x:f>IF(OR(A493="",B493="",NOT(ISNUMBER(F493))),"",IF(ISNUMBER(J493),F493*J493,"n.a."))</x:f>
      </x:c>
      <x:c r="L493" s="15" t="str">
        <x:f>IF(OR(B493="",NOT(ISNUMBER(E493))),"",IF(OR(D493="Routine",D493="QC",D493="Repeat"),IF(COUNTIFS('Item setup'!$A$8:$A$47,B493)&lt;&gt;1,"n.a.",IF(IF(D493="Routine",COUNTIFS('Item setup'!$A$8:$A$47,B493,'Item setup'!$J$8:$J$47,"&lt;&gt;"),IF(D493="QC",COUNTIFS('Item setup'!$A$8:$A$47,B493,'Item setup'!$K$8:$K$47,"&lt;&gt;"),COUNTIFS('Item setup'!$A$8:$A$47,B493,'Item setup'!$L$8:$L$47,"&lt;&gt;")))=0,"n.a.",E493*IF(D493="Routine",INDEX('Item setup'!$J$8:$J$47,MATCH(B493,'Item setup'!$A$8:$A$47,0)),IF(D493="QC",INDEX('Item setup'!$K$8:$K$47,MATCH(B493,'Item setup'!$A$8:$A$47,0)),INDEX('Item setup'!$L$8:$L$47,MATCH(B493,'Item setup'!$A$8:$A$47,0)))))),""))</x:f>
      </x:c>
      <x:c r="M493" s="15" t="str">
        <x:f>IF(AND(ISNUMBER(F493),ISNUMBER(L493)),F493-L493,"")</x:f>
      </x:c>
      <x:c r="N493" s="15" t="str">
        <x:f>IF(COUNTA(A493:G493)=0,"",IF(OR(A493="",B493="",C493="",D493="",NOT(ISNUMBER(F493))),"Complete entry",IF(OR(NOT(ISNUMBER(A493)),NOT(ISNUMBER(F493)),F493&lt;0),"Invalid date/quantity",IF(COUNTIFS('Item setup'!$A$8:$A$47,B493)&lt;&gt;1,"Check item ID",IF(COUNTIFS('Lot register'!$A$8:$A$107,B493,'Lot register'!$B$8:$B$107,C493)&lt;&gt;1,"Check lot ID",IF(OR(D493="Routine",D493="QC",D493="Repeat"),IF(OR(NOT(ISNUMBER(E493)),E493&lt;0),"Enter work count",IF(NOT(ISNUMBER(J493)),"Enter pack details","Recorded")),IF(NOT(ISNUMBER(J493)),"Enter pack details","Recorded")))))))</x:f>
      </x:c>
      <x:c r="O493" s="15" t="str">
        <x:f>IF(B493="","",IF(COUNTIFS('Item setup'!$A$8:$A$47,B493)&lt;&gt;1,"n.a.",INDEX('Item setup'!$F$8:$F$47,MATCH(B493,'Item setup'!$A$8:$A$47,0))))</x:f>
      </x:c>
    </x:row>
    <x:row r="494" ht="24" customHeight="1">
      <x:c r="A494" s="7"/>
      <x:c r="B494" s="5"/>
      <x:c r="C494" s="5"/>
      <x:c r="D494" s="5"/>
      <x:c r="E494" s="16"/>
      <x:c r="F494" s="16"/>
      <x:c r="G494" s="5"/>
      <x:c r="H494" s="15" t="str">
        <x:f>IF(B494="","",IF(COUNTIFS('Item setup'!$A$8:$A$47,B494)&lt;&gt;1,"n.a.",INDEX('Item setup'!$B$8:$B$47,MATCH(B494,'Item setup'!$A$8:$A$47,0))))</x:f>
      </x:c>
      <x:c r="I494" s="15" t="str">
        <x:f>IF(B494="","",IF(COUNTIFS('Item setup'!$A$8:$A$47,B494)&lt;&gt;1,"n.a.",INDEX('Item setup'!$E$8:$E$47,MATCH(B494,'Item setup'!$A$8:$A$47,0))))</x:f>
      </x:c>
      <x:c r="J494" s="17" t="str">
        <x:f>IF(B494="","",IF(COUNTIFS('Item setup'!$A$8:$A$47,B494)&lt;&gt;1,"n.a.",INDEX('Item setup'!$I$8:$I$47,MATCH(B494,'Item setup'!$A$8:$A$47,0))))</x:f>
      </x:c>
      <x:c r="K494" s="17" t="str">
        <x:f>IF(OR(A494="",B494="",NOT(ISNUMBER(F494))),"",IF(ISNUMBER(J494),F494*J494,"n.a."))</x:f>
      </x:c>
      <x:c r="L494" s="15" t="str">
        <x:f>IF(OR(B494="",NOT(ISNUMBER(E494))),"",IF(OR(D494="Routine",D494="QC",D494="Repeat"),IF(COUNTIFS('Item setup'!$A$8:$A$47,B494)&lt;&gt;1,"n.a.",IF(IF(D494="Routine",COUNTIFS('Item setup'!$A$8:$A$47,B494,'Item setup'!$J$8:$J$47,"&lt;&gt;"),IF(D494="QC",COUNTIFS('Item setup'!$A$8:$A$47,B494,'Item setup'!$K$8:$K$47,"&lt;&gt;"),COUNTIFS('Item setup'!$A$8:$A$47,B494,'Item setup'!$L$8:$L$47,"&lt;&gt;")))=0,"n.a.",E494*IF(D494="Routine",INDEX('Item setup'!$J$8:$J$47,MATCH(B494,'Item setup'!$A$8:$A$47,0)),IF(D494="QC",INDEX('Item setup'!$K$8:$K$47,MATCH(B494,'Item setup'!$A$8:$A$47,0)),INDEX('Item setup'!$L$8:$L$47,MATCH(B494,'Item setup'!$A$8:$A$47,0)))))),""))</x:f>
      </x:c>
      <x:c r="M494" s="15" t="str">
        <x:f>IF(AND(ISNUMBER(F494),ISNUMBER(L494)),F494-L494,"")</x:f>
      </x:c>
      <x:c r="N494" s="15" t="str">
        <x:f>IF(COUNTA(A494:G494)=0,"",IF(OR(A494="",B494="",C494="",D494="",NOT(ISNUMBER(F494))),"Complete entry",IF(OR(NOT(ISNUMBER(A494)),NOT(ISNUMBER(F494)),F494&lt;0),"Invalid date/quantity",IF(COUNTIFS('Item setup'!$A$8:$A$47,B494)&lt;&gt;1,"Check item ID",IF(COUNTIFS('Lot register'!$A$8:$A$107,B494,'Lot register'!$B$8:$B$107,C494)&lt;&gt;1,"Check lot ID",IF(OR(D494="Routine",D494="QC",D494="Repeat"),IF(OR(NOT(ISNUMBER(E494)),E494&lt;0),"Enter work count",IF(NOT(ISNUMBER(J494)),"Enter pack details","Recorded")),IF(NOT(ISNUMBER(J494)),"Enter pack details","Recorded")))))))</x:f>
      </x:c>
      <x:c r="O494" s="15" t="str">
        <x:f>IF(B494="","",IF(COUNTIFS('Item setup'!$A$8:$A$47,B494)&lt;&gt;1,"n.a.",INDEX('Item setup'!$F$8:$F$47,MATCH(B494,'Item setup'!$A$8:$A$47,0))))</x:f>
      </x:c>
    </x:row>
    <x:row r="495" ht="24" customHeight="1">
      <x:c r="A495" s="7"/>
      <x:c r="B495" s="5"/>
      <x:c r="C495" s="5"/>
      <x:c r="D495" s="5"/>
      <x:c r="E495" s="16"/>
      <x:c r="F495" s="16"/>
      <x:c r="G495" s="5"/>
      <x:c r="H495" s="15" t="str">
        <x:f>IF(B495="","",IF(COUNTIFS('Item setup'!$A$8:$A$47,B495)&lt;&gt;1,"n.a.",INDEX('Item setup'!$B$8:$B$47,MATCH(B495,'Item setup'!$A$8:$A$47,0))))</x:f>
      </x:c>
      <x:c r="I495" s="15" t="str">
        <x:f>IF(B495="","",IF(COUNTIFS('Item setup'!$A$8:$A$47,B495)&lt;&gt;1,"n.a.",INDEX('Item setup'!$E$8:$E$47,MATCH(B495,'Item setup'!$A$8:$A$47,0))))</x:f>
      </x:c>
      <x:c r="J495" s="17" t="str">
        <x:f>IF(B495="","",IF(COUNTIFS('Item setup'!$A$8:$A$47,B495)&lt;&gt;1,"n.a.",INDEX('Item setup'!$I$8:$I$47,MATCH(B495,'Item setup'!$A$8:$A$47,0))))</x:f>
      </x:c>
      <x:c r="K495" s="17" t="str">
        <x:f>IF(OR(A495="",B495="",NOT(ISNUMBER(F495))),"",IF(ISNUMBER(J495),F495*J495,"n.a."))</x:f>
      </x:c>
      <x:c r="L495" s="15" t="str">
        <x:f>IF(OR(B495="",NOT(ISNUMBER(E495))),"",IF(OR(D495="Routine",D495="QC",D495="Repeat"),IF(COUNTIFS('Item setup'!$A$8:$A$47,B495)&lt;&gt;1,"n.a.",IF(IF(D495="Routine",COUNTIFS('Item setup'!$A$8:$A$47,B495,'Item setup'!$J$8:$J$47,"&lt;&gt;"),IF(D495="QC",COUNTIFS('Item setup'!$A$8:$A$47,B495,'Item setup'!$K$8:$K$47,"&lt;&gt;"),COUNTIFS('Item setup'!$A$8:$A$47,B495,'Item setup'!$L$8:$L$47,"&lt;&gt;")))=0,"n.a.",E495*IF(D495="Routine",INDEX('Item setup'!$J$8:$J$47,MATCH(B495,'Item setup'!$A$8:$A$47,0)),IF(D495="QC",INDEX('Item setup'!$K$8:$K$47,MATCH(B495,'Item setup'!$A$8:$A$47,0)),INDEX('Item setup'!$L$8:$L$47,MATCH(B495,'Item setup'!$A$8:$A$47,0)))))),""))</x:f>
      </x:c>
      <x:c r="M495" s="15" t="str">
        <x:f>IF(AND(ISNUMBER(F495),ISNUMBER(L495)),F495-L495,"")</x:f>
      </x:c>
      <x:c r="N495" s="15" t="str">
        <x:f>IF(COUNTA(A495:G495)=0,"",IF(OR(A495="",B495="",C495="",D495="",NOT(ISNUMBER(F495))),"Complete entry",IF(OR(NOT(ISNUMBER(A495)),NOT(ISNUMBER(F495)),F495&lt;0),"Invalid date/quantity",IF(COUNTIFS('Item setup'!$A$8:$A$47,B495)&lt;&gt;1,"Check item ID",IF(COUNTIFS('Lot register'!$A$8:$A$107,B495,'Lot register'!$B$8:$B$107,C495)&lt;&gt;1,"Check lot ID",IF(OR(D495="Routine",D495="QC",D495="Repeat"),IF(OR(NOT(ISNUMBER(E495)),E495&lt;0),"Enter work count",IF(NOT(ISNUMBER(J495)),"Enter pack details","Recorded")),IF(NOT(ISNUMBER(J495)),"Enter pack details","Recorded")))))))</x:f>
      </x:c>
      <x:c r="O495" s="15" t="str">
        <x:f>IF(B495="","",IF(COUNTIFS('Item setup'!$A$8:$A$47,B495)&lt;&gt;1,"n.a.",INDEX('Item setup'!$F$8:$F$47,MATCH(B495,'Item setup'!$A$8:$A$47,0))))</x:f>
      </x:c>
    </x:row>
    <x:row r="496" ht="24" customHeight="1">
      <x:c r="A496" s="7"/>
      <x:c r="B496" s="5"/>
      <x:c r="C496" s="5"/>
      <x:c r="D496" s="5"/>
      <x:c r="E496" s="16"/>
      <x:c r="F496" s="16"/>
      <x:c r="G496" s="5"/>
      <x:c r="H496" s="15" t="str">
        <x:f>IF(B496="","",IF(COUNTIFS('Item setup'!$A$8:$A$47,B496)&lt;&gt;1,"n.a.",INDEX('Item setup'!$B$8:$B$47,MATCH(B496,'Item setup'!$A$8:$A$47,0))))</x:f>
      </x:c>
      <x:c r="I496" s="15" t="str">
        <x:f>IF(B496="","",IF(COUNTIFS('Item setup'!$A$8:$A$47,B496)&lt;&gt;1,"n.a.",INDEX('Item setup'!$E$8:$E$47,MATCH(B496,'Item setup'!$A$8:$A$47,0))))</x:f>
      </x:c>
      <x:c r="J496" s="17" t="str">
        <x:f>IF(B496="","",IF(COUNTIFS('Item setup'!$A$8:$A$47,B496)&lt;&gt;1,"n.a.",INDEX('Item setup'!$I$8:$I$47,MATCH(B496,'Item setup'!$A$8:$A$47,0))))</x:f>
      </x:c>
      <x:c r="K496" s="17" t="str">
        <x:f>IF(OR(A496="",B496="",NOT(ISNUMBER(F496))),"",IF(ISNUMBER(J496),F496*J496,"n.a."))</x:f>
      </x:c>
      <x:c r="L496" s="15" t="str">
        <x:f>IF(OR(B496="",NOT(ISNUMBER(E496))),"",IF(OR(D496="Routine",D496="QC",D496="Repeat"),IF(COUNTIFS('Item setup'!$A$8:$A$47,B496)&lt;&gt;1,"n.a.",IF(IF(D496="Routine",COUNTIFS('Item setup'!$A$8:$A$47,B496,'Item setup'!$J$8:$J$47,"&lt;&gt;"),IF(D496="QC",COUNTIFS('Item setup'!$A$8:$A$47,B496,'Item setup'!$K$8:$K$47,"&lt;&gt;"),COUNTIFS('Item setup'!$A$8:$A$47,B496,'Item setup'!$L$8:$L$47,"&lt;&gt;")))=0,"n.a.",E496*IF(D496="Routine",INDEX('Item setup'!$J$8:$J$47,MATCH(B496,'Item setup'!$A$8:$A$47,0)),IF(D496="QC",INDEX('Item setup'!$K$8:$K$47,MATCH(B496,'Item setup'!$A$8:$A$47,0)),INDEX('Item setup'!$L$8:$L$47,MATCH(B496,'Item setup'!$A$8:$A$47,0)))))),""))</x:f>
      </x:c>
      <x:c r="M496" s="15" t="str">
        <x:f>IF(AND(ISNUMBER(F496),ISNUMBER(L496)),F496-L496,"")</x:f>
      </x:c>
      <x:c r="N496" s="15" t="str">
        <x:f>IF(COUNTA(A496:G496)=0,"",IF(OR(A496="",B496="",C496="",D496="",NOT(ISNUMBER(F496))),"Complete entry",IF(OR(NOT(ISNUMBER(A496)),NOT(ISNUMBER(F496)),F496&lt;0),"Invalid date/quantity",IF(COUNTIFS('Item setup'!$A$8:$A$47,B496)&lt;&gt;1,"Check item ID",IF(COUNTIFS('Lot register'!$A$8:$A$107,B496,'Lot register'!$B$8:$B$107,C496)&lt;&gt;1,"Check lot ID",IF(OR(D496="Routine",D496="QC",D496="Repeat"),IF(OR(NOT(ISNUMBER(E496)),E496&lt;0),"Enter work count",IF(NOT(ISNUMBER(J496)),"Enter pack details","Recorded")),IF(NOT(ISNUMBER(J496)),"Enter pack details","Recorded")))))))</x:f>
      </x:c>
      <x:c r="O496" s="15" t="str">
        <x:f>IF(B496="","",IF(COUNTIFS('Item setup'!$A$8:$A$47,B496)&lt;&gt;1,"n.a.",INDEX('Item setup'!$F$8:$F$47,MATCH(B496,'Item setup'!$A$8:$A$47,0))))</x:f>
      </x:c>
    </x:row>
    <x:row r="497" ht="24" customHeight="1">
      <x:c r="A497" s="7"/>
      <x:c r="B497" s="5"/>
      <x:c r="C497" s="5"/>
      <x:c r="D497" s="5"/>
      <x:c r="E497" s="16"/>
      <x:c r="F497" s="16"/>
      <x:c r="G497" s="5"/>
      <x:c r="H497" s="15" t="str">
        <x:f>IF(B497="","",IF(COUNTIFS('Item setup'!$A$8:$A$47,B497)&lt;&gt;1,"n.a.",INDEX('Item setup'!$B$8:$B$47,MATCH(B497,'Item setup'!$A$8:$A$47,0))))</x:f>
      </x:c>
      <x:c r="I497" s="15" t="str">
        <x:f>IF(B497="","",IF(COUNTIFS('Item setup'!$A$8:$A$47,B497)&lt;&gt;1,"n.a.",INDEX('Item setup'!$E$8:$E$47,MATCH(B497,'Item setup'!$A$8:$A$47,0))))</x:f>
      </x:c>
      <x:c r="J497" s="17" t="str">
        <x:f>IF(B497="","",IF(COUNTIFS('Item setup'!$A$8:$A$47,B497)&lt;&gt;1,"n.a.",INDEX('Item setup'!$I$8:$I$47,MATCH(B497,'Item setup'!$A$8:$A$47,0))))</x:f>
      </x:c>
      <x:c r="K497" s="17" t="str">
        <x:f>IF(OR(A497="",B497="",NOT(ISNUMBER(F497))),"",IF(ISNUMBER(J497),F497*J497,"n.a."))</x:f>
      </x:c>
      <x:c r="L497" s="15" t="str">
        <x:f>IF(OR(B497="",NOT(ISNUMBER(E497))),"",IF(OR(D497="Routine",D497="QC",D497="Repeat"),IF(COUNTIFS('Item setup'!$A$8:$A$47,B497)&lt;&gt;1,"n.a.",IF(IF(D497="Routine",COUNTIFS('Item setup'!$A$8:$A$47,B497,'Item setup'!$J$8:$J$47,"&lt;&gt;"),IF(D497="QC",COUNTIFS('Item setup'!$A$8:$A$47,B497,'Item setup'!$K$8:$K$47,"&lt;&gt;"),COUNTIFS('Item setup'!$A$8:$A$47,B497,'Item setup'!$L$8:$L$47,"&lt;&gt;")))=0,"n.a.",E497*IF(D497="Routine",INDEX('Item setup'!$J$8:$J$47,MATCH(B497,'Item setup'!$A$8:$A$47,0)),IF(D497="QC",INDEX('Item setup'!$K$8:$K$47,MATCH(B497,'Item setup'!$A$8:$A$47,0)),INDEX('Item setup'!$L$8:$L$47,MATCH(B497,'Item setup'!$A$8:$A$47,0)))))),""))</x:f>
      </x:c>
      <x:c r="M497" s="15" t="str">
        <x:f>IF(AND(ISNUMBER(F497),ISNUMBER(L497)),F497-L497,"")</x:f>
      </x:c>
      <x:c r="N497" s="15" t="str">
        <x:f>IF(COUNTA(A497:G497)=0,"",IF(OR(A497="",B497="",C497="",D497="",NOT(ISNUMBER(F497))),"Complete entry",IF(OR(NOT(ISNUMBER(A497)),NOT(ISNUMBER(F497)),F497&lt;0),"Invalid date/quantity",IF(COUNTIFS('Item setup'!$A$8:$A$47,B497)&lt;&gt;1,"Check item ID",IF(COUNTIFS('Lot register'!$A$8:$A$107,B497,'Lot register'!$B$8:$B$107,C497)&lt;&gt;1,"Check lot ID",IF(OR(D497="Routine",D497="QC",D497="Repeat"),IF(OR(NOT(ISNUMBER(E497)),E497&lt;0),"Enter work count",IF(NOT(ISNUMBER(J497)),"Enter pack details","Recorded")),IF(NOT(ISNUMBER(J497)),"Enter pack details","Recorded")))))))</x:f>
      </x:c>
      <x:c r="O497" s="15" t="str">
        <x:f>IF(B497="","",IF(COUNTIFS('Item setup'!$A$8:$A$47,B497)&lt;&gt;1,"n.a.",INDEX('Item setup'!$F$8:$F$47,MATCH(B497,'Item setup'!$A$8:$A$47,0))))</x:f>
      </x:c>
    </x:row>
    <x:row r="498" ht="24" customHeight="1">
      <x:c r="A498" s="7"/>
      <x:c r="B498" s="5"/>
      <x:c r="C498" s="5"/>
      <x:c r="D498" s="5"/>
      <x:c r="E498" s="16"/>
      <x:c r="F498" s="16"/>
      <x:c r="G498" s="5"/>
      <x:c r="H498" s="15" t="str">
        <x:f>IF(B498="","",IF(COUNTIFS('Item setup'!$A$8:$A$47,B498)&lt;&gt;1,"n.a.",INDEX('Item setup'!$B$8:$B$47,MATCH(B498,'Item setup'!$A$8:$A$47,0))))</x:f>
      </x:c>
      <x:c r="I498" s="15" t="str">
        <x:f>IF(B498="","",IF(COUNTIFS('Item setup'!$A$8:$A$47,B498)&lt;&gt;1,"n.a.",INDEX('Item setup'!$E$8:$E$47,MATCH(B498,'Item setup'!$A$8:$A$47,0))))</x:f>
      </x:c>
      <x:c r="J498" s="17" t="str">
        <x:f>IF(B498="","",IF(COUNTIFS('Item setup'!$A$8:$A$47,B498)&lt;&gt;1,"n.a.",INDEX('Item setup'!$I$8:$I$47,MATCH(B498,'Item setup'!$A$8:$A$47,0))))</x:f>
      </x:c>
      <x:c r="K498" s="17" t="str">
        <x:f>IF(OR(A498="",B498="",NOT(ISNUMBER(F498))),"",IF(ISNUMBER(J498),F498*J498,"n.a."))</x:f>
      </x:c>
      <x:c r="L498" s="15" t="str">
        <x:f>IF(OR(B498="",NOT(ISNUMBER(E498))),"",IF(OR(D498="Routine",D498="QC",D498="Repeat"),IF(COUNTIFS('Item setup'!$A$8:$A$47,B498)&lt;&gt;1,"n.a.",IF(IF(D498="Routine",COUNTIFS('Item setup'!$A$8:$A$47,B498,'Item setup'!$J$8:$J$47,"&lt;&gt;"),IF(D498="QC",COUNTIFS('Item setup'!$A$8:$A$47,B498,'Item setup'!$K$8:$K$47,"&lt;&gt;"),COUNTIFS('Item setup'!$A$8:$A$47,B498,'Item setup'!$L$8:$L$47,"&lt;&gt;")))=0,"n.a.",E498*IF(D498="Routine",INDEX('Item setup'!$J$8:$J$47,MATCH(B498,'Item setup'!$A$8:$A$47,0)),IF(D498="QC",INDEX('Item setup'!$K$8:$K$47,MATCH(B498,'Item setup'!$A$8:$A$47,0)),INDEX('Item setup'!$L$8:$L$47,MATCH(B498,'Item setup'!$A$8:$A$47,0)))))),""))</x:f>
      </x:c>
      <x:c r="M498" s="15" t="str">
        <x:f>IF(AND(ISNUMBER(F498),ISNUMBER(L498)),F498-L498,"")</x:f>
      </x:c>
      <x:c r="N498" s="15" t="str">
        <x:f>IF(COUNTA(A498:G498)=0,"",IF(OR(A498="",B498="",C498="",D498="",NOT(ISNUMBER(F498))),"Complete entry",IF(OR(NOT(ISNUMBER(A498)),NOT(ISNUMBER(F498)),F498&lt;0),"Invalid date/quantity",IF(COUNTIFS('Item setup'!$A$8:$A$47,B498)&lt;&gt;1,"Check item ID",IF(COUNTIFS('Lot register'!$A$8:$A$107,B498,'Lot register'!$B$8:$B$107,C498)&lt;&gt;1,"Check lot ID",IF(OR(D498="Routine",D498="QC",D498="Repeat"),IF(OR(NOT(ISNUMBER(E498)),E498&lt;0),"Enter work count",IF(NOT(ISNUMBER(J498)),"Enter pack details","Recorded")),IF(NOT(ISNUMBER(J498)),"Enter pack details","Recorded")))))))</x:f>
      </x:c>
      <x:c r="O498" s="15" t="str">
        <x:f>IF(B498="","",IF(COUNTIFS('Item setup'!$A$8:$A$47,B498)&lt;&gt;1,"n.a.",INDEX('Item setup'!$F$8:$F$47,MATCH(B498,'Item setup'!$A$8:$A$47,0))))</x:f>
      </x:c>
    </x:row>
    <x:row r="499" ht="24" customHeight="1">
      <x:c r="A499" s="7"/>
      <x:c r="B499" s="5"/>
      <x:c r="C499" s="5"/>
      <x:c r="D499" s="5"/>
      <x:c r="E499" s="16"/>
      <x:c r="F499" s="16"/>
      <x:c r="G499" s="5"/>
      <x:c r="H499" s="15" t="str">
        <x:f>IF(B499="","",IF(COUNTIFS('Item setup'!$A$8:$A$47,B499)&lt;&gt;1,"n.a.",INDEX('Item setup'!$B$8:$B$47,MATCH(B499,'Item setup'!$A$8:$A$47,0))))</x:f>
      </x:c>
      <x:c r="I499" s="15" t="str">
        <x:f>IF(B499="","",IF(COUNTIFS('Item setup'!$A$8:$A$47,B499)&lt;&gt;1,"n.a.",INDEX('Item setup'!$E$8:$E$47,MATCH(B499,'Item setup'!$A$8:$A$47,0))))</x:f>
      </x:c>
      <x:c r="J499" s="17" t="str">
        <x:f>IF(B499="","",IF(COUNTIFS('Item setup'!$A$8:$A$47,B499)&lt;&gt;1,"n.a.",INDEX('Item setup'!$I$8:$I$47,MATCH(B499,'Item setup'!$A$8:$A$47,0))))</x:f>
      </x:c>
      <x:c r="K499" s="17" t="str">
        <x:f>IF(OR(A499="",B499="",NOT(ISNUMBER(F499))),"",IF(ISNUMBER(J499),F499*J499,"n.a."))</x:f>
      </x:c>
      <x:c r="L499" s="15" t="str">
        <x:f>IF(OR(B499="",NOT(ISNUMBER(E499))),"",IF(OR(D499="Routine",D499="QC",D499="Repeat"),IF(COUNTIFS('Item setup'!$A$8:$A$47,B499)&lt;&gt;1,"n.a.",IF(IF(D499="Routine",COUNTIFS('Item setup'!$A$8:$A$47,B499,'Item setup'!$J$8:$J$47,"&lt;&gt;"),IF(D499="QC",COUNTIFS('Item setup'!$A$8:$A$47,B499,'Item setup'!$K$8:$K$47,"&lt;&gt;"),COUNTIFS('Item setup'!$A$8:$A$47,B499,'Item setup'!$L$8:$L$47,"&lt;&gt;")))=0,"n.a.",E499*IF(D499="Routine",INDEX('Item setup'!$J$8:$J$47,MATCH(B499,'Item setup'!$A$8:$A$47,0)),IF(D499="QC",INDEX('Item setup'!$K$8:$K$47,MATCH(B499,'Item setup'!$A$8:$A$47,0)),INDEX('Item setup'!$L$8:$L$47,MATCH(B499,'Item setup'!$A$8:$A$47,0)))))),""))</x:f>
      </x:c>
      <x:c r="M499" s="15" t="str">
        <x:f>IF(AND(ISNUMBER(F499),ISNUMBER(L499)),F499-L499,"")</x:f>
      </x:c>
      <x:c r="N499" s="15" t="str">
        <x:f>IF(COUNTA(A499:G499)=0,"",IF(OR(A499="",B499="",C499="",D499="",NOT(ISNUMBER(F499))),"Complete entry",IF(OR(NOT(ISNUMBER(A499)),NOT(ISNUMBER(F499)),F499&lt;0),"Invalid date/quantity",IF(COUNTIFS('Item setup'!$A$8:$A$47,B499)&lt;&gt;1,"Check item ID",IF(COUNTIFS('Lot register'!$A$8:$A$107,B499,'Lot register'!$B$8:$B$107,C499)&lt;&gt;1,"Check lot ID",IF(OR(D499="Routine",D499="QC",D499="Repeat"),IF(OR(NOT(ISNUMBER(E499)),E499&lt;0),"Enter work count",IF(NOT(ISNUMBER(J499)),"Enter pack details","Recorded")),IF(NOT(ISNUMBER(J499)),"Enter pack details","Recorded")))))))</x:f>
      </x:c>
      <x:c r="O499" s="15" t="str">
        <x:f>IF(B499="","",IF(COUNTIFS('Item setup'!$A$8:$A$47,B499)&lt;&gt;1,"n.a.",INDEX('Item setup'!$F$8:$F$47,MATCH(B499,'Item setup'!$A$8:$A$47,0))))</x:f>
      </x:c>
    </x:row>
    <x:row r="500" ht="24" customHeight="1">
      <x:c r="A500" s="7"/>
      <x:c r="B500" s="5"/>
      <x:c r="C500" s="5"/>
      <x:c r="D500" s="5"/>
      <x:c r="E500" s="16"/>
      <x:c r="F500" s="16"/>
      <x:c r="G500" s="5"/>
      <x:c r="H500" s="15" t="str">
        <x:f>IF(B500="","",IF(COUNTIFS('Item setup'!$A$8:$A$47,B500)&lt;&gt;1,"n.a.",INDEX('Item setup'!$B$8:$B$47,MATCH(B500,'Item setup'!$A$8:$A$47,0))))</x:f>
      </x:c>
      <x:c r="I500" s="15" t="str">
        <x:f>IF(B500="","",IF(COUNTIFS('Item setup'!$A$8:$A$47,B500)&lt;&gt;1,"n.a.",INDEX('Item setup'!$E$8:$E$47,MATCH(B500,'Item setup'!$A$8:$A$47,0))))</x:f>
      </x:c>
      <x:c r="J500" s="17" t="str">
        <x:f>IF(B500="","",IF(COUNTIFS('Item setup'!$A$8:$A$47,B500)&lt;&gt;1,"n.a.",INDEX('Item setup'!$I$8:$I$47,MATCH(B500,'Item setup'!$A$8:$A$47,0))))</x:f>
      </x:c>
      <x:c r="K500" s="17" t="str">
        <x:f>IF(OR(A500="",B500="",NOT(ISNUMBER(F500))),"",IF(ISNUMBER(J500),F500*J500,"n.a."))</x:f>
      </x:c>
      <x:c r="L500" s="15" t="str">
        <x:f>IF(OR(B500="",NOT(ISNUMBER(E500))),"",IF(OR(D500="Routine",D500="QC",D500="Repeat"),IF(COUNTIFS('Item setup'!$A$8:$A$47,B500)&lt;&gt;1,"n.a.",IF(IF(D500="Routine",COUNTIFS('Item setup'!$A$8:$A$47,B500,'Item setup'!$J$8:$J$47,"&lt;&gt;"),IF(D500="QC",COUNTIFS('Item setup'!$A$8:$A$47,B500,'Item setup'!$K$8:$K$47,"&lt;&gt;"),COUNTIFS('Item setup'!$A$8:$A$47,B500,'Item setup'!$L$8:$L$47,"&lt;&gt;")))=0,"n.a.",E500*IF(D500="Routine",INDEX('Item setup'!$J$8:$J$47,MATCH(B500,'Item setup'!$A$8:$A$47,0)),IF(D500="QC",INDEX('Item setup'!$K$8:$K$47,MATCH(B500,'Item setup'!$A$8:$A$47,0)),INDEX('Item setup'!$L$8:$L$47,MATCH(B500,'Item setup'!$A$8:$A$47,0)))))),""))</x:f>
      </x:c>
      <x:c r="M500" s="15" t="str">
        <x:f>IF(AND(ISNUMBER(F500),ISNUMBER(L500)),F500-L500,"")</x:f>
      </x:c>
      <x:c r="N500" s="15" t="str">
        <x:f>IF(COUNTA(A500:G500)=0,"",IF(OR(A500="",B500="",C500="",D500="",NOT(ISNUMBER(F500))),"Complete entry",IF(OR(NOT(ISNUMBER(A500)),NOT(ISNUMBER(F500)),F500&lt;0),"Invalid date/quantity",IF(COUNTIFS('Item setup'!$A$8:$A$47,B500)&lt;&gt;1,"Check item ID",IF(COUNTIFS('Lot register'!$A$8:$A$107,B500,'Lot register'!$B$8:$B$107,C500)&lt;&gt;1,"Check lot ID",IF(OR(D500="Routine",D500="QC",D500="Repeat"),IF(OR(NOT(ISNUMBER(E500)),E500&lt;0),"Enter work count",IF(NOT(ISNUMBER(J500)),"Enter pack details","Recorded")),IF(NOT(ISNUMBER(J500)),"Enter pack details","Recorded")))))))</x:f>
      </x:c>
      <x:c r="O500" s="15" t="str">
        <x:f>IF(B500="","",IF(COUNTIFS('Item setup'!$A$8:$A$47,B500)&lt;&gt;1,"n.a.",INDEX('Item setup'!$F$8:$F$47,MATCH(B500,'Item setup'!$A$8:$A$47,0))))</x:f>
      </x:c>
    </x:row>
    <x:row r="501" ht="24" customHeight="1">
      <x:c r="A501" s="7"/>
      <x:c r="B501" s="5"/>
      <x:c r="C501" s="5"/>
      <x:c r="D501" s="5"/>
      <x:c r="E501" s="16"/>
      <x:c r="F501" s="16"/>
      <x:c r="G501" s="5"/>
      <x:c r="H501" s="15" t="str">
        <x:f>IF(B501="","",IF(COUNTIFS('Item setup'!$A$8:$A$47,B501)&lt;&gt;1,"n.a.",INDEX('Item setup'!$B$8:$B$47,MATCH(B501,'Item setup'!$A$8:$A$47,0))))</x:f>
      </x:c>
      <x:c r="I501" s="15" t="str">
        <x:f>IF(B501="","",IF(COUNTIFS('Item setup'!$A$8:$A$47,B501)&lt;&gt;1,"n.a.",INDEX('Item setup'!$E$8:$E$47,MATCH(B501,'Item setup'!$A$8:$A$47,0))))</x:f>
      </x:c>
      <x:c r="J501" s="17" t="str">
        <x:f>IF(B501="","",IF(COUNTIFS('Item setup'!$A$8:$A$47,B501)&lt;&gt;1,"n.a.",INDEX('Item setup'!$I$8:$I$47,MATCH(B501,'Item setup'!$A$8:$A$47,0))))</x:f>
      </x:c>
      <x:c r="K501" s="17" t="str">
        <x:f>IF(OR(A501="",B501="",NOT(ISNUMBER(F501))),"",IF(ISNUMBER(J501),F501*J501,"n.a."))</x:f>
      </x:c>
      <x:c r="L501" s="15" t="str">
        <x:f>IF(OR(B501="",NOT(ISNUMBER(E501))),"",IF(OR(D501="Routine",D501="QC",D501="Repeat"),IF(COUNTIFS('Item setup'!$A$8:$A$47,B501)&lt;&gt;1,"n.a.",IF(IF(D501="Routine",COUNTIFS('Item setup'!$A$8:$A$47,B501,'Item setup'!$J$8:$J$47,"&lt;&gt;"),IF(D501="QC",COUNTIFS('Item setup'!$A$8:$A$47,B501,'Item setup'!$K$8:$K$47,"&lt;&gt;"),COUNTIFS('Item setup'!$A$8:$A$47,B501,'Item setup'!$L$8:$L$47,"&lt;&gt;")))=0,"n.a.",E501*IF(D501="Routine",INDEX('Item setup'!$J$8:$J$47,MATCH(B501,'Item setup'!$A$8:$A$47,0)),IF(D501="QC",INDEX('Item setup'!$K$8:$K$47,MATCH(B501,'Item setup'!$A$8:$A$47,0)),INDEX('Item setup'!$L$8:$L$47,MATCH(B501,'Item setup'!$A$8:$A$47,0)))))),""))</x:f>
      </x:c>
      <x:c r="M501" s="15" t="str">
        <x:f>IF(AND(ISNUMBER(F501),ISNUMBER(L501)),F501-L501,"")</x:f>
      </x:c>
      <x:c r="N501" s="15" t="str">
        <x:f>IF(COUNTA(A501:G501)=0,"",IF(OR(A501="",B501="",C501="",D501="",NOT(ISNUMBER(F501))),"Complete entry",IF(OR(NOT(ISNUMBER(A501)),NOT(ISNUMBER(F501)),F501&lt;0),"Invalid date/quantity",IF(COUNTIFS('Item setup'!$A$8:$A$47,B501)&lt;&gt;1,"Check item ID",IF(COUNTIFS('Lot register'!$A$8:$A$107,B501,'Lot register'!$B$8:$B$107,C501)&lt;&gt;1,"Check lot ID",IF(OR(D501="Routine",D501="QC",D501="Repeat"),IF(OR(NOT(ISNUMBER(E501)),E501&lt;0),"Enter work count",IF(NOT(ISNUMBER(J501)),"Enter pack details","Recorded")),IF(NOT(ISNUMBER(J501)),"Enter pack details","Recorded")))))))</x:f>
      </x:c>
      <x:c r="O501" s="15" t="str">
        <x:f>IF(B501="","",IF(COUNTIFS('Item setup'!$A$8:$A$47,B501)&lt;&gt;1,"n.a.",INDEX('Item setup'!$F$8:$F$47,MATCH(B501,'Item setup'!$A$8:$A$47,0))))</x:f>
      </x:c>
    </x:row>
    <x:row r="502" ht="24" customHeight="1">
      <x:c r="A502" s="7"/>
      <x:c r="B502" s="5"/>
      <x:c r="C502" s="5"/>
      <x:c r="D502" s="5"/>
      <x:c r="E502" s="16"/>
      <x:c r="F502" s="16"/>
      <x:c r="G502" s="5"/>
      <x:c r="H502" s="15" t="str">
        <x:f>IF(B502="","",IF(COUNTIFS('Item setup'!$A$8:$A$47,B502)&lt;&gt;1,"n.a.",INDEX('Item setup'!$B$8:$B$47,MATCH(B502,'Item setup'!$A$8:$A$47,0))))</x:f>
      </x:c>
      <x:c r="I502" s="15" t="str">
        <x:f>IF(B502="","",IF(COUNTIFS('Item setup'!$A$8:$A$47,B502)&lt;&gt;1,"n.a.",INDEX('Item setup'!$E$8:$E$47,MATCH(B502,'Item setup'!$A$8:$A$47,0))))</x:f>
      </x:c>
      <x:c r="J502" s="17" t="str">
        <x:f>IF(B502="","",IF(COUNTIFS('Item setup'!$A$8:$A$47,B502)&lt;&gt;1,"n.a.",INDEX('Item setup'!$I$8:$I$47,MATCH(B502,'Item setup'!$A$8:$A$47,0))))</x:f>
      </x:c>
      <x:c r="K502" s="17" t="str">
        <x:f>IF(OR(A502="",B502="",NOT(ISNUMBER(F502))),"",IF(ISNUMBER(J502),F502*J502,"n.a."))</x:f>
      </x:c>
      <x:c r="L502" s="15" t="str">
        <x:f>IF(OR(B502="",NOT(ISNUMBER(E502))),"",IF(OR(D502="Routine",D502="QC",D502="Repeat"),IF(COUNTIFS('Item setup'!$A$8:$A$47,B502)&lt;&gt;1,"n.a.",IF(IF(D502="Routine",COUNTIFS('Item setup'!$A$8:$A$47,B502,'Item setup'!$J$8:$J$47,"&lt;&gt;"),IF(D502="QC",COUNTIFS('Item setup'!$A$8:$A$47,B502,'Item setup'!$K$8:$K$47,"&lt;&gt;"),COUNTIFS('Item setup'!$A$8:$A$47,B502,'Item setup'!$L$8:$L$47,"&lt;&gt;")))=0,"n.a.",E502*IF(D502="Routine",INDEX('Item setup'!$J$8:$J$47,MATCH(B502,'Item setup'!$A$8:$A$47,0)),IF(D502="QC",INDEX('Item setup'!$K$8:$K$47,MATCH(B502,'Item setup'!$A$8:$A$47,0)),INDEX('Item setup'!$L$8:$L$47,MATCH(B502,'Item setup'!$A$8:$A$47,0)))))),""))</x:f>
      </x:c>
      <x:c r="M502" s="15" t="str">
        <x:f>IF(AND(ISNUMBER(F502),ISNUMBER(L502)),F502-L502,"")</x:f>
      </x:c>
      <x:c r="N502" s="15" t="str">
        <x:f>IF(COUNTA(A502:G502)=0,"",IF(OR(A502="",B502="",C502="",D502="",NOT(ISNUMBER(F502))),"Complete entry",IF(OR(NOT(ISNUMBER(A502)),NOT(ISNUMBER(F502)),F502&lt;0),"Invalid date/quantity",IF(COUNTIFS('Item setup'!$A$8:$A$47,B502)&lt;&gt;1,"Check item ID",IF(COUNTIFS('Lot register'!$A$8:$A$107,B502,'Lot register'!$B$8:$B$107,C502)&lt;&gt;1,"Check lot ID",IF(OR(D502="Routine",D502="QC",D502="Repeat"),IF(OR(NOT(ISNUMBER(E502)),E502&lt;0),"Enter work count",IF(NOT(ISNUMBER(J502)),"Enter pack details","Recorded")),IF(NOT(ISNUMBER(J502)),"Enter pack details","Recorded")))))))</x:f>
      </x:c>
      <x:c r="O502" s="15" t="str">
        <x:f>IF(B502="","",IF(COUNTIFS('Item setup'!$A$8:$A$47,B502)&lt;&gt;1,"n.a.",INDEX('Item setup'!$F$8:$F$47,MATCH(B502,'Item setup'!$A$8:$A$47,0))))</x:f>
      </x:c>
    </x:row>
    <x:row r="503" ht="24" customHeight="1">
      <x:c r="A503" s="7"/>
      <x:c r="B503" s="5"/>
      <x:c r="C503" s="5"/>
      <x:c r="D503" s="5"/>
      <x:c r="E503" s="16"/>
      <x:c r="F503" s="16"/>
      <x:c r="G503" s="5"/>
      <x:c r="H503" s="15" t="str">
        <x:f>IF(B503="","",IF(COUNTIFS('Item setup'!$A$8:$A$47,B503)&lt;&gt;1,"n.a.",INDEX('Item setup'!$B$8:$B$47,MATCH(B503,'Item setup'!$A$8:$A$47,0))))</x:f>
      </x:c>
      <x:c r="I503" s="15" t="str">
        <x:f>IF(B503="","",IF(COUNTIFS('Item setup'!$A$8:$A$47,B503)&lt;&gt;1,"n.a.",INDEX('Item setup'!$E$8:$E$47,MATCH(B503,'Item setup'!$A$8:$A$47,0))))</x:f>
      </x:c>
      <x:c r="J503" s="17" t="str">
        <x:f>IF(B503="","",IF(COUNTIFS('Item setup'!$A$8:$A$47,B503)&lt;&gt;1,"n.a.",INDEX('Item setup'!$I$8:$I$47,MATCH(B503,'Item setup'!$A$8:$A$47,0))))</x:f>
      </x:c>
      <x:c r="K503" s="17" t="str">
        <x:f>IF(OR(A503="",B503="",NOT(ISNUMBER(F503))),"",IF(ISNUMBER(J503),F503*J503,"n.a."))</x:f>
      </x:c>
      <x:c r="L503" s="15" t="str">
        <x:f>IF(OR(B503="",NOT(ISNUMBER(E503))),"",IF(OR(D503="Routine",D503="QC",D503="Repeat"),IF(COUNTIFS('Item setup'!$A$8:$A$47,B503)&lt;&gt;1,"n.a.",IF(IF(D503="Routine",COUNTIFS('Item setup'!$A$8:$A$47,B503,'Item setup'!$J$8:$J$47,"&lt;&gt;"),IF(D503="QC",COUNTIFS('Item setup'!$A$8:$A$47,B503,'Item setup'!$K$8:$K$47,"&lt;&gt;"),COUNTIFS('Item setup'!$A$8:$A$47,B503,'Item setup'!$L$8:$L$47,"&lt;&gt;")))=0,"n.a.",E503*IF(D503="Routine",INDEX('Item setup'!$J$8:$J$47,MATCH(B503,'Item setup'!$A$8:$A$47,0)),IF(D503="QC",INDEX('Item setup'!$K$8:$K$47,MATCH(B503,'Item setup'!$A$8:$A$47,0)),INDEX('Item setup'!$L$8:$L$47,MATCH(B503,'Item setup'!$A$8:$A$47,0)))))),""))</x:f>
      </x:c>
      <x:c r="M503" s="15" t="str">
        <x:f>IF(AND(ISNUMBER(F503),ISNUMBER(L503)),F503-L503,"")</x:f>
      </x:c>
      <x:c r="N503" s="15" t="str">
        <x:f>IF(COUNTA(A503:G503)=0,"",IF(OR(A503="",B503="",C503="",D503="",NOT(ISNUMBER(F503))),"Complete entry",IF(OR(NOT(ISNUMBER(A503)),NOT(ISNUMBER(F503)),F503&lt;0),"Invalid date/quantity",IF(COUNTIFS('Item setup'!$A$8:$A$47,B503)&lt;&gt;1,"Check item ID",IF(COUNTIFS('Lot register'!$A$8:$A$107,B503,'Lot register'!$B$8:$B$107,C503)&lt;&gt;1,"Check lot ID",IF(OR(D503="Routine",D503="QC",D503="Repeat"),IF(OR(NOT(ISNUMBER(E503)),E503&lt;0),"Enter work count",IF(NOT(ISNUMBER(J503)),"Enter pack details","Recorded")),IF(NOT(ISNUMBER(J503)),"Enter pack details","Recorded")))))))</x:f>
      </x:c>
      <x:c r="O503" s="15" t="str">
        <x:f>IF(B503="","",IF(COUNTIFS('Item setup'!$A$8:$A$47,B503)&lt;&gt;1,"n.a.",INDEX('Item setup'!$F$8:$F$47,MATCH(B503,'Item setup'!$A$8:$A$47,0))))</x:f>
      </x:c>
    </x:row>
    <x:row r="504" ht="24" customHeight="1">
      <x:c r="A504" s="7"/>
      <x:c r="B504" s="5"/>
      <x:c r="C504" s="5"/>
      <x:c r="D504" s="5"/>
      <x:c r="E504" s="16"/>
      <x:c r="F504" s="16"/>
      <x:c r="G504" s="5"/>
      <x:c r="H504" s="15" t="str">
        <x:f>IF(B504="","",IF(COUNTIFS('Item setup'!$A$8:$A$47,B504)&lt;&gt;1,"n.a.",INDEX('Item setup'!$B$8:$B$47,MATCH(B504,'Item setup'!$A$8:$A$47,0))))</x:f>
      </x:c>
      <x:c r="I504" s="15" t="str">
        <x:f>IF(B504="","",IF(COUNTIFS('Item setup'!$A$8:$A$47,B504)&lt;&gt;1,"n.a.",INDEX('Item setup'!$E$8:$E$47,MATCH(B504,'Item setup'!$A$8:$A$47,0))))</x:f>
      </x:c>
      <x:c r="J504" s="17" t="str">
        <x:f>IF(B504="","",IF(COUNTIFS('Item setup'!$A$8:$A$47,B504)&lt;&gt;1,"n.a.",INDEX('Item setup'!$I$8:$I$47,MATCH(B504,'Item setup'!$A$8:$A$47,0))))</x:f>
      </x:c>
      <x:c r="K504" s="17" t="str">
        <x:f>IF(OR(A504="",B504="",NOT(ISNUMBER(F504))),"",IF(ISNUMBER(J504),F504*J504,"n.a."))</x:f>
      </x:c>
      <x:c r="L504" s="15" t="str">
        <x:f>IF(OR(B504="",NOT(ISNUMBER(E504))),"",IF(OR(D504="Routine",D504="QC",D504="Repeat"),IF(COUNTIFS('Item setup'!$A$8:$A$47,B504)&lt;&gt;1,"n.a.",IF(IF(D504="Routine",COUNTIFS('Item setup'!$A$8:$A$47,B504,'Item setup'!$J$8:$J$47,"&lt;&gt;"),IF(D504="QC",COUNTIFS('Item setup'!$A$8:$A$47,B504,'Item setup'!$K$8:$K$47,"&lt;&gt;"),COUNTIFS('Item setup'!$A$8:$A$47,B504,'Item setup'!$L$8:$L$47,"&lt;&gt;")))=0,"n.a.",E504*IF(D504="Routine",INDEX('Item setup'!$J$8:$J$47,MATCH(B504,'Item setup'!$A$8:$A$47,0)),IF(D504="QC",INDEX('Item setup'!$K$8:$K$47,MATCH(B504,'Item setup'!$A$8:$A$47,0)),INDEX('Item setup'!$L$8:$L$47,MATCH(B504,'Item setup'!$A$8:$A$47,0)))))),""))</x:f>
      </x:c>
      <x:c r="M504" s="15" t="str">
        <x:f>IF(AND(ISNUMBER(F504),ISNUMBER(L504)),F504-L504,"")</x:f>
      </x:c>
      <x:c r="N504" s="15" t="str">
        <x:f>IF(COUNTA(A504:G504)=0,"",IF(OR(A504="",B504="",C504="",D504="",NOT(ISNUMBER(F504))),"Complete entry",IF(OR(NOT(ISNUMBER(A504)),NOT(ISNUMBER(F504)),F504&lt;0),"Invalid date/quantity",IF(COUNTIFS('Item setup'!$A$8:$A$47,B504)&lt;&gt;1,"Check item ID",IF(COUNTIFS('Lot register'!$A$8:$A$107,B504,'Lot register'!$B$8:$B$107,C504)&lt;&gt;1,"Check lot ID",IF(OR(D504="Routine",D504="QC",D504="Repeat"),IF(OR(NOT(ISNUMBER(E504)),E504&lt;0),"Enter work count",IF(NOT(ISNUMBER(J504)),"Enter pack details","Recorded")),IF(NOT(ISNUMBER(J504)),"Enter pack details","Recorded")))))))</x:f>
      </x:c>
      <x:c r="O504" s="15" t="str">
        <x:f>IF(B504="","",IF(COUNTIFS('Item setup'!$A$8:$A$47,B504)&lt;&gt;1,"n.a.",INDEX('Item setup'!$F$8:$F$47,MATCH(B504,'Item setup'!$A$8:$A$47,0))))</x:f>
      </x:c>
    </x:row>
    <x:row r="505" ht="24" customHeight="1">
      <x:c r="A505" s="7"/>
      <x:c r="B505" s="5"/>
      <x:c r="C505" s="5"/>
      <x:c r="D505" s="5"/>
      <x:c r="E505" s="16"/>
      <x:c r="F505" s="16"/>
      <x:c r="G505" s="5"/>
      <x:c r="H505" s="15" t="str">
        <x:f>IF(B505="","",IF(COUNTIFS('Item setup'!$A$8:$A$47,B505)&lt;&gt;1,"n.a.",INDEX('Item setup'!$B$8:$B$47,MATCH(B505,'Item setup'!$A$8:$A$47,0))))</x:f>
      </x:c>
      <x:c r="I505" s="15" t="str">
        <x:f>IF(B505="","",IF(COUNTIFS('Item setup'!$A$8:$A$47,B505)&lt;&gt;1,"n.a.",INDEX('Item setup'!$E$8:$E$47,MATCH(B505,'Item setup'!$A$8:$A$47,0))))</x:f>
      </x:c>
      <x:c r="J505" s="17" t="str">
        <x:f>IF(B505="","",IF(COUNTIFS('Item setup'!$A$8:$A$47,B505)&lt;&gt;1,"n.a.",INDEX('Item setup'!$I$8:$I$47,MATCH(B505,'Item setup'!$A$8:$A$47,0))))</x:f>
      </x:c>
      <x:c r="K505" s="17" t="str">
        <x:f>IF(OR(A505="",B505="",NOT(ISNUMBER(F505))),"",IF(ISNUMBER(J505),F505*J505,"n.a."))</x:f>
      </x:c>
      <x:c r="L505" s="15" t="str">
        <x:f>IF(OR(B505="",NOT(ISNUMBER(E505))),"",IF(OR(D505="Routine",D505="QC",D505="Repeat"),IF(COUNTIFS('Item setup'!$A$8:$A$47,B505)&lt;&gt;1,"n.a.",IF(IF(D505="Routine",COUNTIFS('Item setup'!$A$8:$A$47,B505,'Item setup'!$J$8:$J$47,"&lt;&gt;"),IF(D505="QC",COUNTIFS('Item setup'!$A$8:$A$47,B505,'Item setup'!$K$8:$K$47,"&lt;&gt;"),COUNTIFS('Item setup'!$A$8:$A$47,B505,'Item setup'!$L$8:$L$47,"&lt;&gt;")))=0,"n.a.",E505*IF(D505="Routine",INDEX('Item setup'!$J$8:$J$47,MATCH(B505,'Item setup'!$A$8:$A$47,0)),IF(D505="QC",INDEX('Item setup'!$K$8:$K$47,MATCH(B505,'Item setup'!$A$8:$A$47,0)),INDEX('Item setup'!$L$8:$L$47,MATCH(B505,'Item setup'!$A$8:$A$47,0)))))),""))</x:f>
      </x:c>
      <x:c r="M505" s="15" t="str">
        <x:f>IF(AND(ISNUMBER(F505),ISNUMBER(L505)),F505-L505,"")</x:f>
      </x:c>
      <x:c r="N505" s="15" t="str">
        <x:f>IF(COUNTA(A505:G505)=0,"",IF(OR(A505="",B505="",C505="",D505="",NOT(ISNUMBER(F505))),"Complete entry",IF(OR(NOT(ISNUMBER(A505)),NOT(ISNUMBER(F505)),F505&lt;0),"Invalid date/quantity",IF(COUNTIFS('Item setup'!$A$8:$A$47,B505)&lt;&gt;1,"Check item ID",IF(COUNTIFS('Lot register'!$A$8:$A$107,B505,'Lot register'!$B$8:$B$107,C505)&lt;&gt;1,"Check lot ID",IF(OR(D505="Routine",D505="QC",D505="Repeat"),IF(OR(NOT(ISNUMBER(E505)),E505&lt;0),"Enter work count",IF(NOT(ISNUMBER(J505)),"Enter pack details","Recorded")),IF(NOT(ISNUMBER(J505)),"Enter pack details","Recorded")))))))</x:f>
      </x:c>
      <x:c r="O505" s="15" t="str">
        <x:f>IF(B505="","",IF(COUNTIFS('Item setup'!$A$8:$A$47,B505)&lt;&gt;1,"n.a.",INDEX('Item setup'!$F$8:$F$47,MATCH(B505,'Item setup'!$A$8:$A$47,0))))</x:f>
      </x:c>
    </x:row>
    <x:row r="506" ht="24" customHeight="1">
      <x:c r="A506" s="7"/>
      <x:c r="B506" s="5"/>
      <x:c r="C506" s="5"/>
      <x:c r="D506" s="5"/>
      <x:c r="E506" s="16"/>
      <x:c r="F506" s="16"/>
      <x:c r="G506" s="5"/>
      <x:c r="H506" s="15" t="str">
        <x:f>IF(B506="","",IF(COUNTIFS('Item setup'!$A$8:$A$47,B506)&lt;&gt;1,"n.a.",INDEX('Item setup'!$B$8:$B$47,MATCH(B506,'Item setup'!$A$8:$A$47,0))))</x:f>
      </x:c>
      <x:c r="I506" s="15" t="str">
        <x:f>IF(B506="","",IF(COUNTIFS('Item setup'!$A$8:$A$47,B506)&lt;&gt;1,"n.a.",INDEX('Item setup'!$E$8:$E$47,MATCH(B506,'Item setup'!$A$8:$A$47,0))))</x:f>
      </x:c>
      <x:c r="J506" s="17" t="str">
        <x:f>IF(B506="","",IF(COUNTIFS('Item setup'!$A$8:$A$47,B506)&lt;&gt;1,"n.a.",INDEX('Item setup'!$I$8:$I$47,MATCH(B506,'Item setup'!$A$8:$A$47,0))))</x:f>
      </x:c>
      <x:c r="K506" s="17" t="str">
        <x:f>IF(OR(A506="",B506="",NOT(ISNUMBER(F506))),"",IF(ISNUMBER(J506),F506*J506,"n.a."))</x:f>
      </x:c>
      <x:c r="L506" s="15" t="str">
        <x:f>IF(OR(B506="",NOT(ISNUMBER(E506))),"",IF(OR(D506="Routine",D506="QC",D506="Repeat"),IF(COUNTIFS('Item setup'!$A$8:$A$47,B506)&lt;&gt;1,"n.a.",IF(IF(D506="Routine",COUNTIFS('Item setup'!$A$8:$A$47,B506,'Item setup'!$J$8:$J$47,"&lt;&gt;"),IF(D506="QC",COUNTIFS('Item setup'!$A$8:$A$47,B506,'Item setup'!$K$8:$K$47,"&lt;&gt;"),COUNTIFS('Item setup'!$A$8:$A$47,B506,'Item setup'!$L$8:$L$47,"&lt;&gt;")))=0,"n.a.",E506*IF(D506="Routine",INDEX('Item setup'!$J$8:$J$47,MATCH(B506,'Item setup'!$A$8:$A$47,0)),IF(D506="QC",INDEX('Item setup'!$K$8:$K$47,MATCH(B506,'Item setup'!$A$8:$A$47,0)),INDEX('Item setup'!$L$8:$L$47,MATCH(B506,'Item setup'!$A$8:$A$47,0)))))),""))</x:f>
      </x:c>
      <x:c r="M506" s="15" t="str">
        <x:f>IF(AND(ISNUMBER(F506),ISNUMBER(L506)),F506-L506,"")</x:f>
      </x:c>
      <x:c r="N506" s="15" t="str">
        <x:f>IF(COUNTA(A506:G506)=0,"",IF(OR(A506="",B506="",C506="",D506="",NOT(ISNUMBER(F506))),"Complete entry",IF(OR(NOT(ISNUMBER(A506)),NOT(ISNUMBER(F506)),F506&lt;0),"Invalid date/quantity",IF(COUNTIFS('Item setup'!$A$8:$A$47,B506)&lt;&gt;1,"Check item ID",IF(COUNTIFS('Lot register'!$A$8:$A$107,B506,'Lot register'!$B$8:$B$107,C506)&lt;&gt;1,"Check lot ID",IF(OR(D506="Routine",D506="QC",D506="Repeat"),IF(OR(NOT(ISNUMBER(E506)),E506&lt;0),"Enter work count",IF(NOT(ISNUMBER(J506)),"Enter pack details","Recorded")),IF(NOT(ISNUMBER(J506)),"Enter pack details","Recorded")))))))</x:f>
      </x:c>
      <x:c r="O506" s="15" t="str">
        <x:f>IF(B506="","",IF(COUNTIFS('Item setup'!$A$8:$A$47,B506)&lt;&gt;1,"n.a.",INDEX('Item setup'!$F$8:$F$47,MATCH(B506,'Item setup'!$A$8:$A$47,0))))</x:f>
      </x:c>
    </x:row>
    <x:row r="507" ht="24" customHeight="1">
      <x:c r="A507" s="7"/>
      <x:c r="B507" s="5"/>
      <x:c r="C507" s="5"/>
      <x:c r="D507" s="5"/>
      <x:c r="E507" s="16"/>
      <x:c r="F507" s="16"/>
      <x:c r="G507" s="5"/>
      <x:c r="H507" s="15" t="str">
        <x:f>IF(B507="","",IF(COUNTIFS('Item setup'!$A$8:$A$47,B507)&lt;&gt;1,"n.a.",INDEX('Item setup'!$B$8:$B$47,MATCH(B507,'Item setup'!$A$8:$A$47,0))))</x:f>
      </x:c>
      <x:c r="I507" s="15" t="str">
        <x:f>IF(B507="","",IF(COUNTIFS('Item setup'!$A$8:$A$47,B507)&lt;&gt;1,"n.a.",INDEX('Item setup'!$E$8:$E$47,MATCH(B507,'Item setup'!$A$8:$A$47,0))))</x:f>
      </x:c>
      <x:c r="J507" s="17" t="str">
        <x:f>IF(B507="","",IF(COUNTIFS('Item setup'!$A$8:$A$47,B507)&lt;&gt;1,"n.a.",INDEX('Item setup'!$I$8:$I$47,MATCH(B507,'Item setup'!$A$8:$A$47,0))))</x:f>
      </x:c>
      <x:c r="K507" s="17" t="str">
        <x:f>IF(OR(A507="",B507="",NOT(ISNUMBER(F507))),"",IF(ISNUMBER(J507),F507*J507,"n.a."))</x:f>
      </x:c>
      <x:c r="L507" s="15" t="str">
        <x:f>IF(OR(B507="",NOT(ISNUMBER(E507))),"",IF(OR(D507="Routine",D507="QC",D507="Repeat"),IF(COUNTIFS('Item setup'!$A$8:$A$47,B507)&lt;&gt;1,"n.a.",IF(IF(D507="Routine",COUNTIFS('Item setup'!$A$8:$A$47,B507,'Item setup'!$J$8:$J$47,"&lt;&gt;"),IF(D507="QC",COUNTIFS('Item setup'!$A$8:$A$47,B507,'Item setup'!$K$8:$K$47,"&lt;&gt;"),COUNTIFS('Item setup'!$A$8:$A$47,B507,'Item setup'!$L$8:$L$47,"&lt;&gt;")))=0,"n.a.",E507*IF(D507="Routine",INDEX('Item setup'!$J$8:$J$47,MATCH(B507,'Item setup'!$A$8:$A$47,0)),IF(D507="QC",INDEX('Item setup'!$K$8:$K$47,MATCH(B507,'Item setup'!$A$8:$A$47,0)),INDEX('Item setup'!$L$8:$L$47,MATCH(B507,'Item setup'!$A$8:$A$47,0)))))),""))</x:f>
      </x:c>
      <x:c r="M507" s="15" t="str">
        <x:f>IF(AND(ISNUMBER(F507),ISNUMBER(L507)),F507-L507,"")</x:f>
      </x:c>
      <x:c r="N507" s="15" t="str">
        <x:f>IF(COUNTA(A507:G507)=0,"",IF(OR(A507="",B507="",C507="",D507="",NOT(ISNUMBER(F507))),"Complete entry",IF(OR(NOT(ISNUMBER(A507)),NOT(ISNUMBER(F507)),F507&lt;0),"Invalid date/quantity",IF(COUNTIFS('Item setup'!$A$8:$A$47,B507)&lt;&gt;1,"Check item ID",IF(COUNTIFS('Lot register'!$A$8:$A$107,B507,'Lot register'!$B$8:$B$107,C507)&lt;&gt;1,"Check lot ID",IF(OR(D507="Routine",D507="QC",D507="Repeat"),IF(OR(NOT(ISNUMBER(E507)),E507&lt;0),"Enter work count",IF(NOT(ISNUMBER(J507)),"Enter pack details","Recorded")),IF(NOT(ISNUMBER(J507)),"Enter pack details","Recorded")))))))</x:f>
      </x:c>
      <x:c r="O507" s="15" t="str">
        <x:f>IF(B507="","",IF(COUNTIFS('Item setup'!$A$8:$A$47,B507)&lt;&gt;1,"n.a.",INDEX('Item setup'!$F$8:$F$47,MATCH(B507,'Item setup'!$A$8:$A$47,0))))</x:f>
      </x:c>
    </x:row>
  </x:sheetData>
  <x:mergeCells>
    <x:mergeCell ref="A4:O4"/>
    <x:mergeCell ref="A5:O5"/>
  </x:mergeCells>
  <x:conditionalFormatting sqref="N8:N507">
    <x:cfRule type="expression" dxfId="0" priority="1">
      <x:formula>AND($N8&lt;&gt;"",$N8&lt;&gt;"Recorded")</x:formula>
    </x:cfRule>
  </x:conditionalFormatting>
  <x:dataValidations count="3">
    <x:dataValidation type="list" sqref="B8:B507">
      <x:formula1>INDIRECT("'Item setup'!$A$8:$A$47")</x:formula1>
    </x:dataValidation>
    <x:dataValidation type="list" sqref="D8:D507">
      <x:formula1>"Routine,QC,Repeat,Verification,Other,Waste"</x:formula1>
    </x:dataValidation>
    <x:dataValidation type="decimal" operator="greaterThanOrEqual" sqref="E8:F507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46676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30" hidden="0" customWidth="1"/>
    <x:col min="18" max="18" width="32" hidden="0" customWidth="1"/>
    <x:col min="19" max="19" width="16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32" customHeight="1">
      <x:c r="A2" s="3" t="str">
        <x:v>Lot stock reconciliation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</x:row>
    <x:row r="4" ht="36" customHeight="1">
      <x:c r="A4" s="10" t="str">
        <x:v>Opening quantity is at month start. Receipts and outward returns/transfers are totals from month start to the Summary “As at” date.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4" customHeight="1">
      <x:c r="A5" s="9" t="str">
        <x:v>Use a unique Lot ID for each item and manufacturer lot. Enter zero for known zero quantities. Count date must match the “As at” date.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52" customHeight="1">
      <x:c r="A7" s="14" t="str">
        <x:v>Item ID</x:v>
      </x:c>
      <x:c r="B7" s="14" t="str">
        <x:v>Lot ID</x:v>
      </x:c>
      <x:c r="C7" s="14" t="str">
        <x:v>Manufacturer expiry</x:v>
      </x:c>
      <x:c r="D7" s="14" t="str">
        <x:v>In-use discard date</x:v>
      </x:c>
      <x:c r="E7" s="14" t="str">
        <x:v>Opened date</x:v>
      </x:c>
      <x:c r="F7" s="14" t="str">
        <x:v>Opening quantity</x:v>
      </x:c>
      <x:c r="G7" s="14" t="str">
        <x:v>Received quantity</x:v>
      </x:c>
      <x:c r="H7" s="14" t="str">
        <x:v>Returned / transferred out</x:v>
      </x:c>
      <x:c r="I7" s="14" t="str">
        <x:v>Used quantity</x:v>
      </x:c>
      <x:c r="J7" s="14" t="str">
        <x:v>Waste quantity</x:v>
      </x:c>
      <x:c r="K7" s="14" t="str">
        <x:v>Book closing</x:v>
      </x:c>
      <x:c r="L7" s="14" t="str">
        <x:v>Physical count</x:v>
      </x:c>
      <x:c r="M7" s="14" t="str">
        <x:v>Count date</x:v>
      </x:c>
      <x:c r="N7" s="14" t="str">
        <x:v>Count difference</x:v>
      </x:c>
      <x:c r="O7" s="14" t="str">
        <x:v>Effective expiry</x:v>
      </x:c>
      <x:c r="P7" s="14" t="str">
        <x:v>Days to expiry</x:v>
      </x:c>
      <x:c r="Q7" s="14" t="str">
        <x:v>Lot status</x:v>
      </x:c>
      <x:c r="R7" s="14" t="str">
        <x:v>Item</x:v>
      </x:c>
      <x:c r="S7" s="14" t="str">
        <x:v>Base unit</x:v>
      </x:c>
    </x:row>
    <x:row r="8" ht="24" customHeight="1">
      <x:c r="A8" s="5"/>
      <x:c r="B8" s="5"/>
      <x:c r="C8" s="7"/>
      <x:c r="D8" s="7"/>
      <x:c r="E8" s="7"/>
      <x:c r="F8" s="16"/>
      <x:c r="G8" s="16"/>
      <x:c r="H8" s="16"/>
      <x:c r="I8" s="15" t="str">
        <x:f>IF(OR(A8="",B8=""),"",SUMIFS('Usage log'!$F$8:$F$507,'Usage log'!$B$8:$B$507,A8,'Usage log'!$C$8:$C$507,B8,'Usage log'!$A$8:$A$507,"&gt;="&amp;'Summary'!$B$4,'Usage log'!$A$8:$A$507,"&lt;"&amp;('Summary'!$E$4+1),'Usage log'!$D$8:$D$507,"&lt;&gt;Waste"))</x:f>
      </x:c>
      <x:c r="J8" s="15" t="str">
        <x:f>IF(OR(A8="",B8=""),"",SUMIFS('Usage log'!$F$8:$F$507,'Usage log'!$B$8:$B$507,A8,'Usage log'!$C$8:$C$507,B8,'Usage log'!$A$8:$A$507,"&gt;="&amp;'Summary'!$B$4,'Usage log'!$A$8:$A$507,"&lt;"&amp;('Summary'!$E$4+1),'Usage log'!$D$8:$D$507,"Waste"))</x:f>
      </x:c>
      <x:c r="K8" s="15" t="str">
        <x:f>IF(A8="","",IF(COUNT(F8:H8)&lt;3,"n.a.",F8+G8-H8-I8-J8))</x:f>
      </x:c>
      <x:c r="L8" s="16"/>
      <x:c r="M8" s="7"/>
      <x:c r="N8" s="15" t="str">
        <x:f>IF(OR(NOT(ISNUMBER(L8)),NOT(ISNUMBER(M8))),"",IF(AND(M8='Summary'!$E$4,ISNUMBER(K8)),L8-K8,"n.a."))</x:f>
      </x:c>
      <x:c r="O8" s="18" t="str">
        <x:f>IF(A8="","",IF(AND(C8="",D8=""),"",IF(C8="",D8,IF(D8="",C8,MIN(C8,D8)))))</x:f>
      </x:c>
      <x:c r="P8" s="15" t="str">
        <x:f>IF(O8="","",O8-'Summary'!$E$4)</x:f>
      </x:c>
      <x:c r="Q8" s="15" t="str">
        <x:f>IF(A8="","",IF(OR(B8="",COUNT(F8:H8)&lt;3),"Complete stock inputs",IF(COUNTIFS($B$8:$B$107,B8)&lt;&gt;1,"Duplicate lot ID",IF(NOT(ISNUMBER(K8)),"Review quantities",IF(K8&lt;0,"Negative stock",IF(O8="","Enter expiry",IF(P8&lt;0,"Expired",IF(P8&lt;='Summary'!$K$4,"Near expiry",IF(AND(L8&lt;&gt;"",M8&lt;&gt;'Summary'!$E$4),"Check count date",IF(AND(ISNUMBER(N8),N8&lt;&gt;0),"Count difference","Recorded"))))))))))</x:f>
      </x:c>
      <x:c r="R8" s="15" t="str">
        <x:f>IF(A8="","",IF(COUNTIFS('Item setup'!$A$8:$A$47,A8)&lt;&gt;1,"n.a.",INDEX('Item setup'!$B$8:$B$47,MATCH(A8,'Item setup'!$A$8:$A$47,0))))</x:f>
      </x:c>
      <x:c r="S8" s="15" t="str">
        <x:f>IF(A8="","",IF(COUNTIFS('Item setup'!$A$8:$A$47,A8)&lt;&gt;1,"n.a.",INDEX('Item setup'!$E$8:$E$47,MATCH(A8,'Item setup'!$A$8:$A$47,0))))</x:f>
      </x:c>
    </x:row>
    <x:row r="9" ht="24" customHeight="1">
      <x:c r="A9" s="5"/>
      <x:c r="B9" s="5"/>
      <x:c r="C9" s="7"/>
      <x:c r="D9" s="7"/>
      <x:c r="E9" s="7"/>
      <x:c r="F9" s="16"/>
      <x:c r="G9" s="16"/>
      <x:c r="H9" s="16"/>
      <x:c r="I9" s="15" t="str">
        <x:f>IF(OR(A9="",B9=""),"",SUMIFS('Usage log'!$F$8:$F$507,'Usage log'!$B$8:$B$507,A9,'Usage log'!$C$8:$C$507,B9,'Usage log'!$A$8:$A$507,"&gt;="&amp;'Summary'!$B$4,'Usage log'!$A$8:$A$507,"&lt;"&amp;('Summary'!$E$4+1),'Usage log'!$D$8:$D$507,"&lt;&gt;Waste"))</x:f>
      </x:c>
      <x:c r="J9" s="15" t="str">
        <x:f>IF(OR(A9="",B9=""),"",SUMIFS('Usage log'!$F$8:$F$507,'Usage log'!$B$8:$B$507,A9,'Usage log'!$C$8:$C$507,B9,'Usage log'!$A$8:$A$507,"&gt;="&amp;'Summary'!$B$4,'Usage log'!$A$8:$A$507,"&lt;"&amp;('Summary'!$E$4+1),'Usage log'!$D$8:$D$507,"Waste"))</x:f>
      </x:c>
      <x:c r="K9" s="15" t="str">
        <x:f>IF(A9="","",IF(COUNT(F9:H9)&lt;3,"n.a.",F9+G9-H9-I9-J9))</x:f>
      </x:c>
      <x:c r="L9" s="16"/>
      <x:c r="M9" s="7"/>
      <x:c r="N9" s="15" t="str">
        <x:f>IF(OR(NOT(ISNUMBER(L9)),NOT(ISNUMBER(M9))),"",IF(AND(M9='Summary'!$E$4,ISNUMBER(K9)),L9-K9,"n.a."))</x:f>
      </x:c>
      <x:c r="O9" s="18" t="str">
        <x:f>IF(A9="","",IF(AND(C9="",D9=""),"",IF(C9="",D9,IF(D9="",C9,MIN(C9,D9)))))</x:f>
      </x:c>
      <x:c r="P9" s="15" t="str">
        <x:f>IF(O9="","",O9-'Summary'!$E$4)</x:f>
      </x:c>
      <x:c r="Q9" s="15" t="str">
        <x:f>IF(A9="","",IF(OR(B9="",COUNT(F9:H9)&lt;3),"Complete stock inputs",IF(COUNTIFS($B$8:$B$107,B9)&lt;&gt;1,"Duplicate lot ID",IF(NOT(ISNUMBER(K9)),"Review quantities",IF(K9&lt;0,"Negative stock",IF(O9="","Enter expiry",IF(P9&lt;0,"Expired",IF(P9&lt;='Summary'!$K$4,"Near expiry",IF(AND(L9&lt;&gt;"",M9&lt;&gt;'Summary'!$E$4),"Check count date",IF(AND(ISNUMBER(N9),N9&lt;&gt;0),"Count difference","Recorded"))))))))))</x:f>
      </x:c>
      <x:c r="R9" s="15" t="str">
        <x:f>IF(A9="","",IF(COUNTIFS('Item setup'!$A$8:$A$47,A9)&lt;&gt;1,"n.a.",INDEX('Item setup'!$B$8:$B$47,MATCH(A9,'Item setup'!$A$8:$A$47,0))))</x:f>
      </x:c>
      <x:c r="S9" s="15" t="str">
        <x:f>IF(A9="","",IF(COUNTIFS('Item setup'!$A$8:$A$47,A9)&lt;&gt;1,"n.a.",INDEX('Item setup'!$E$8:$E$47,MATCH(A9,'Item setup'!$A$8:$A$47,0))))</x:f>
      </x:c>
    </x:row>
    <x:row r="10" ht="24" customHeight="1">
      <x:c r="A10" s="5"/>
      <x:c r="B10" s="5"/>
      <x:c r="C10" s="7"/>
      <x:c r="D10" s="7"/>
      <x:c r="E10" s="7"/>
      <x:c r="F10" s="16"/>
      <x:c r="G10" s="16"/>
      <x:c r="H10" s="16"/>
      <x:c r="I10" s="15" t="str">
        <x:f>IF(OR(A10="",B10=""),"",SUMIFS('Usage log'!$F$8:$F$507,'Usage log'!$B$8:$B$507,A10,'Usage log'!$C$8:$C$507,B10,'Usage log'!$A$8:$A$507,"&gt;="&amp;'Summary'!$B$4,'Usage log'!$A$8:$A$507,"&lt;"&amp;('Summary'!$E$4+1),'Usage log'!$D$8:$D$507,"&lt;&gt;Waste"))</x:f>
      </x:c>
      <x:c r="J10" s="15" t="str">
        <x:f>IF(OR(A10="",B10=""),"",SUMIFS('Usage log'!$F$8:$F$507,'Usage log'!$B$8:$B$507,A10,'Usage log'!$C$8:$C$507,B10,'Usage log'!$A$8:$A$507,"&gt;="&amp;'Summary'!$B$4,'Usage log'!$A$8:$A$507,"&lt;"&amp;('Summary'!$E$4+1),'Usage log'!$D$8:$D$507,"Waste"))</x:f>
      </x:c>
      <x:c r="K10" s="15" t="str">
        <x:f>IF(A10="","",IF(COUNT(F10:H10)&lt;3,"n.a.",F10+G10-H10-I10-J10))</x:f>
      </x:c>
      <x:c r="L10" s="16"/>
      <x:c r="M10" s="7"/>
      <x:c r="N10" s="15" t="str">
        <x:f>IF(OR(NOT(ISNUMBER(L10)),NOT(ISNUMBER(M10))),"",IF(AND(M10='Summary'!$E$4,ISNUMBER(K10)),L10-K10,"n.a."))</x:f>
      </x:c>
      <x:c r="O10" s="18" t="str">
        <x:f>IF(A10="","",IF(AND(C10="",D10=""),"",IF(C10="",D10,IF(D10="",C10,MIN(C10,D10)))))</x:f>
      </x:c>
      <x:c r="P10" s="15" t="str">
        <x:f>IF(O10="","",O10-'Summary'!$E$4)</x:f>
      </x:c>
      <x:c r="Q10" s="15" t="str">
        <x:f>IF(A10="","",IF(OR(B10="",COUNT(F10:H10)&lt;3),"Complete stock inputs",IF(COUNTIFS($B$8:$B$107,B10)&lt;&gt;1,"Duplicate lot ID",IF(NOT(ISNUMBER(K10)),"Review quantities",IF(K10&lt;0,"Negative stock",IF(O10="","Enter expiry",IF(P10&lt;0,"Expired",IF(P10&lt;='Summary'!$K$4,"Near expiry",IF(AND(L10&lt;&gt;"",M10&lt;&gt;'Summary'!$E$4),"Check count date",IF(AND(ISNUMBER(N10),N10&lt;&gt;0),"Count difference","Recorded"))))))))))</x:f>
      </x:c>
      <x:c r="R10" s="15" t="str">
        <x:f>IF(A10="","",IF(COUNTIFS('Item setup'!$A$8:$A$47,A10)&lt;&gt;1,"n.a.",INDEX('Item setup'!$B$8:$B$47,MATCH(A10,'Item setup'!$A$8:$A$47,0))))</x:f>
      </x:c>
      <x:c r="S10" s="15" t="str">
        <x:f>IF(A10="","",IF(COUNTIFS('Item setup'!$A$8:$A$47,A10)&lt;&gt;1,"n.a.",INDEX('Item setup'!$E$8:$E$47,MATCH(A10,'Item setup'!$A$8:$A$47,0))))</x:f>
      </x:c>
    </x:row>
    <x:row r="11" ht="24" customHeight="1">
      <x:c r="A11" s="5"/>
      <x:c r="B11" s="5"/>
      <x:c r="C11" s="7"/>
      <x:c r="D11" s="7"/>
      <x:c r="E11" s="7"/>
      <x:c r="F11" s="16"/>
      <x:c r="G11" s="16"/>
      <x:c r="H11" s="16"/>
      <x:c r="I11" s="15" t="str">
        <x:f>IF(OR(A11="",B11=""),"",SUMIFS('Usage log'!$F$8:$F$507,'Usage log'!$B$8:$B$507,A11,'Usage log'!$C$8:$C$507,B11,'Usage log'!$A$8:$A$507,"&gt;="&amp;'Summary'!$B$4,'Usage log'!$A$8:$A$507,"&lt;"&amp;('Summary'!$E$4+1),'Usage log'!$D$8:$D$507,"&lt;&gt;Waste"))</x:f>
      </x:c>
      <x:c r="J11" s="15" t="str">
        <x:f>IF(OR(A11="",B11=""),"",SUMIFS('Usage log'!$F$8:$F$507,'Usage log'!$B$8:$B$507,A11,'Usage log'!$C$8:$C$507,B11,'Usage log'!$A$8:$A$507,"&gt;="&amp;'Summary'!$B$4,'Usage log'!$A$8:$A$507,"&lt;"&amp;('Summary'!$E$4+1),'Usage log'!$D$8:$D$507,"Waste"))</x:f>
      </x:c>
      <x:c r="K11" s="15" t="str">
        <x:f>IF(A11="","",IF(COUNT(F11:H11)&lt;3,"n.a.",F11+G11-H11-I11-J11))</x:f>
      </x:c>
      <x:c r="L11" s="16"/>
      <x:c r="M11" s="7"/>
      <x:c r="N11" s="15" t="str">
        <x:f>IF(OR(NOT(ISNUMBER(L11)),NOT(ISNUMBER(M11))),"",IF(AND(M11='Summary'!$E$4,ISNUMBER(K11)),L11-K11,"n.a."))</x:f>
      </x:c>
      <x:c r="O11" s="18" t="str">
        <x:f>IF(A11="","",IF(AND(C11="",D11=""),"",IF(C11="",D11,IF(D11="",C11,MIN(C11,D11)))))</x:f>
      </x:c>
      <x:c r="P11" s="15" t="str">
        <x:f>IF(O11="","",O11-'Summary'!$E$4)</x:f>
      </x:c>
      <x:c r="Q11" s="15" t="str">
        <x:f>IF(A11="","",IF(OR(B11="",COUNT(F11:H11)&lt;3),"Complete stock inputs",IF(COUNTIFS($B$8:$B$107,B11)&lt;&gt;1,"Duplicate lot ID",IF(NOT(ISNUMBER(K11)),"Review quantities",IF(K11&lt;0,"Negative stock",IF(O11="","Enter expiry",IF(P11&lt;0,"Expired",IF(P11&lt;='Summary'!$K$4,"Near expiry",IF(AND(L11&lt;&gt;"",M11&lt;&gt;'Summary'!$E$4),"Check count date",IF(AND(ISNUMBER(N11),N11&lt;&gt;0),"Count difference","Recorded"))))))))))</x:f>
      </x:c>
      <x:c r="R11" s="15" t="str">
        <x:f>IF(A11="","",IF(COUNTIFS('Item setup'!$A$8:$A$47,A11)&lt;&gt;1,"n.a.",INDEX('Item setup'!$B$8:$B$47,MATCH(A11,'Item setup'!$A$8:$A$47,0))))</x:f>
      </x:c>
      <x:c r="S11" s="15" t="str">
        <x:f>IF(A11="","",IF(COUNTIFS('Item setup'!$A$8:$A$47,A11)&lt;&gt;1,"n.a.",INDEX('Item setup'!$E$8:$E$47,MATCH(A11,'Item setup'!$A$8:$A$47,0))))</x:f>
      </x:c>
    </x:row>
    <x:row r="12" ht="24" customHeight="1">
      <x:c r="A12" s="5"/>
      <x:c r="B12" s="5"/>
      <x:c r="C12" s="7"/>
      <x:c r="D12" s="7"/>
      <x:c r="E12" s="7"/>
      <x:c r="F12" s="16"/>
      <x:c r="G12" s="16"/>
      <x:c r="H12" s="16"/>
      <x:c r="I12" s="15" t="str">
        <x:f>IF(OR(A12="",B12=""),"",SUMIFS('Usage log'!$F$8:$F$507,'Usage log'!$B$8:$B$507,A12,'Usage log'!$C$8:$C$507,B12,'Usage log'!$A$8:$A$507,"&gt;="&amp;'Summary'!$B$4,'Usage log'!$A$8:$A$507,"&lt;"&amp;('Summary'!$E$4+1),'Usage log'!$D$8:$D$507,"&lt;&gt;Waste"))</x:f>
      </x:c>
      <x:c r="J12" s="15" t="str">
        <x:f>IF(OR(A12="",B12=""),"",SUMIFS('Usage log'!$F$8:$F$507,'Usage log'!$B$8:$B$507,A12,'Usage log'!$C$8:$C$507,B12,'Usage log'!$A$8:$A$507,"&gt;="&amp;'Summary'!$B$4,'Usage log'!$A$8:$A$507,"&lt;"&amp;('Summary'!$E$4+1),'Usage log'!$D$8:$D$507,"Waste"))</x:f>
      </x:c>
      <x:c r="K12" s="15" t="str">
        <x:f>IF(A12="","",IF(COUNT(F12:H12)&lt;3,"n.a.",F12+G12-H12-I12-J12))</x:f>
      </x:c>
      <x:c r="L12" s="16"/>
      <x:c r="M12" s="7"/>
      <x:c r="N12" s="15" t="str">
        <x:f>IF(OR(NOT(ISNUMBER(L12)),NOT(ISNUMBER(M12))),"",IF(AND(M12='Summary'!$E$4,ISNUMBER(K12)),L12-K12,"n.a."))</x:f>
      </x:c>
      <x:c r="O12" s="18" t="str">
        <x:f>IF(A12="","",IF(AND(C12="",D12=""),"",IF(C12="",D12,IF(D12="",C12,MIN(C12,D12)))))</x:f>
      </x:c>
      <x:c r="P12" s="15" t="str">
        <x:f>IF(O12="","",O12-'Summary'!$E$4)</x:f>
      </x:c>
      <x:c r="Q12" s="15" t="str">
        <x:f>IF(A12="","",IF(OR(B12="",COUNT(F12:H12)&lt;3),"Complete stock inputs",IF(COUNTIFS($B$8:$B$107,B12)&lt;&gt;1,"Duplicate lot ID",IF(NOT(ISNUMBER(K12)),"Review quantities",IF(K12&lt;0,"Negative stock",IF(O12="","Enter expiry",IF(P12&lt;0,"Expired",IF(P12&lt;='Summary'!$K$4,"Near expiry",IF(AND(L12&lt;&gt;"",M12&lt;&gt;'Summary'!$E$4),"Check count date",IF(AND(ISNUMBER(N12),N12&lt;&gt;0),"Count difference","Recorded"))))))))))</x:f>
      </x:c>
      <x:c r="R12" s="15" t="str">
        <x:f>IF(A12="","",IF(COUNTIFS('Item setup'!$A$8:$A$47,A12)&lt;&gt;1,"n.a.",INDEX('Item setup'!$B$8:$B$47,MATCH(A12,'Item setup'!$A$8:$A$47,0))))</x:f>
      </x:c>
      <x:c r="S12" s="15" t="str">
        <x:f>IF(A12="","",IF(COUNTIFS('Item setup'!$A$8:$A$47,A12)&lt;&gt;1,"n.a.",INDEX('Item setup'!$E$8:$E$47,MATCH(A12,'Item setup'!$A$8:$A$47,0))))</x:f>
      </x:c>
    </x:row>
    <x:row r="13" ht="24" customHeight="1">
      <x:c r="A13" s="5"/>
      <x:c r="B13" s="5"/>
      <x:c r="C13" s="7"/>
      <x:c r="D13" s="7"/>
      <x:c r="E13" s="7"/>
      <x:c r="F13" s="16"/>
      <x:c r="G13" s="16"/>
      <x:c r="H13" s="16"/>
      <x:c r="I13" s="15" t="str">
        <x:f>IF(OR(A13="",B13=""),"",SUMIFS('Usage log'!$F$8:$F$507,'Usage log'!$B$8:$B$507,A13,'Usage log'!$C$8:$C$507,B13,'Usage log'!$A$8:$A$507,"&gt;="&amp;'Summary'!$B$4,'Usage log'!$A$8:$A$507,"&lt;"&amp;('Summary'!$E$4+1),'Usage log'!$D$8:$D$507,"&lt;&gt;Waste"))</x:f>
      </x:c>
      <x:c r="J13" s="15" t="str">
        <x:f>IF(OR(A13="",B13=""),"",SUMIFS('Usage log'!$F$8:$F$507,'Usage log'!$B$8:$B$507,A13,'Usage log'!$C$8:$C$507,B13,'Usage log'!$A$8:$A$507,"&gt;="&amp;'Summary'!$B$4,'Usage log'!$A$8:$A$507,"&lt;"&amp;('Summary'!$E$4+1),'Usage log'!$D$8:$D$507,"Waste"))</x:f>
      </x:c>
      <x:c r="K13" s="15" t="str">
        <x:f>IF(A13="","",IF(COUNT(F13:H13)&lt;3,"n.a.",F13+G13-H13-I13-J13))</x:f>
      </x:c>
      <x:c r="L13" s="16"/>
      <x:c r="M13" s="7"/>
      <x:c r="N13" s="15" t="str">
        <x:f>IF(OR(NOT(ISNUMBER(L13)),NOT(ISNUMBER(M13))),"",IF(AND(M13='Summary'!$E$4,ISNUMBER(K13)),L13-K13,"n.a."))</x:f>
      </x:c>
      <x:c r="O13" s="18" t="str">
        <x:f>IF(A13="","",IF(AND(C13="",D13=""),"",IF(C13="",D13,IF(D13="",C13,MIN(C13,D13)))))</x:f>
      </x:c>
      <x:c r="P13" s="15" t="str">
        <x:f>IF(O13="","",O13-'Summary'!$E$4)</x:f>
      </x:c>
      <x:c r="Q13" s="15" t="str">
        <x:f>IF(A13="","",IF(OR(B13="",COUNT(F13:H13)&lt;3),"Complete stock inputs",IF(COUNTIFS($B$8:$B$107,B13)&lt;&gt;1,"Duplicate lot ID",IF(NOT(ISNUMBER(K13)),"Review quantities",IF(K13&lt;0,"Negative stock",IF(O13="","Enter expiry",IF(P13&lt;0,"Expired",IF(P13&lt;='Summary'!$K$4,"Near expiry",IF(AND(L13&lt;&gt;"",M13&lt;&gt;'Summary'!$E$4),"Check count date",IF(AND(ISNUMBER(N13),N13&lt;&gt;0),"Count difference","Recorded"))))))))))</x:f>
      </x:c>
      <x:c r="R13" s="15" t="str">
        <x:f>IF(A13="","",IF(COUNTIFS('Item setup'!$A$8:$A$47,A13)&lt;&gt;1,"n.a.",INDEX('Item setup'!$B$8:$B$47,MATCH(A13,'Item setup'!$A$8:$A$47,0))))</x:f>
      </x:c>
      <x:c r="S13" s="15" t="str">
        <x:f>IF(A13="","",IF(COUNTIFS('Item setup'!$A$8:$A$47,A13)&lt;&gt;1,"n.a.",INDEX('Item setup'!$E$8:$E$47,MATCH(A13,'Item setup'!$A$8:$A$47,0))))</x:f>
      </x:c>
    </x:row>
    <x:row r="14" ht="24" customHeight="1">
      <x:c r="A14" s="5"/>
      <x:c r="B14" s="5"/>
      <x:c r="C14" s="7"/>
      <x:c r="D14" s="7"/>
      <x:c r="E14" s="7"/>
      <x:c r="F14" s="16"/>
      <x:c r="G14" s="16"/>
      <x:c r="H14" s="16"/>
      <x:c r="I14" s="15" t="str">
        <x:f>IF(OR(A14="",B14=""),"",SUMIFS('Usage log'!$F$8:$F$507,'Usage log'!$B$8:$B$507,A14,'Usage log'!$C$8:$C$507,B14,'Usage log'!$A$8:$A$507,"&gt;="&amp;'Summary'!$B$4,'Usage log'!$A$8:$A$507,"&lt;"&amp;('Summary'!$E$4+1),'Usage log'!$D$8:$D$507,"&lt;&gt;Waste"))</x:f>
      </x:c>
      <x:c r="J14" s="15" t="str">
        <x:f>IF(OR(A14="",B14=""),"",SUMIFS('Usage log'!$F$8:$F$507,'Usage log'!$B$8:$B$507,A14,'Usage log'!$C$8:$C$507,B14,'Usage log'!$A$8:$A$507,"&gt;="&amp;'Summary'!$B$4,'Usage log'!$A$8:$A$507,"&lt;"&amp;('Summary'!$E$4+1),'Usage log'!$D$8:$D$507,"Waste"))</x:f>
      </x:c>
      <x:c r="K14" s="15" t="str">
        <x:f>IF(A14="","",IF(COUNT(F14:H14)&lt;3,"n.a.",F14+G14-H14-I14-J14))</x:f>
      </x:c>
      <x:c r="L14" s="16"/>
      <x:c r="M14" s="7"/>
      <x:c r="N14" s="15" t="str">
        <x:f>IF(OR(NOT(ISNUMBER(L14)),NOT(ISNUMBER(M14))),"",IF(AND(M14='Summary'!$E$4,ISNUMBER(K14)),L14-K14,"n.a."))</x:f>
      </x:c>
      <x:c r="O14" s="18" t="str">
        <x:f>IF(A14="","",IF(AND(C14="",D14=""),"",IF(C14="",D14,IF(D14="",C14,MIN(C14,D14)))))</x:f>
      </x:c>
      <x:c r="P14" s="15" t="str">
        <x:f>IF(O14="","",O14-'Summary'!$E$4)</x:f>
      </x:c>
      <x:c r="Q14" s="15" t="str">
        <x:f>IF(A14="","",IF(OR(B14="",COUNT(F14:H14)&lt;3),"Complete stock inputs",IF(COUNTIFS($B$8:$B$107,B14)&lt;&gt;1,"Duplicate lot ID",IF(NOT(ISNUMBER(K14)),"Review quantities",IF(K14&lt;0,"Negative stock",IF(O14="","Enter expiry",IF(P14&lt;0,"Expired",IF(P14&lt;='Summary'!$K$4,"Near expiry",IF(AND(L14&lt;&gt;"",M14&lt;&gt;'Summary'!$E$4),"Check count date",IF(AND(ISNUMBER(N14),N14&lt;&gt;0),"Count difference","Recorded"))))))))))</x:f>
      </x:c>
      <x:c r="R14" s="15" t="str">
        <x:f>IF(A14="","",IF(COUNTIFS('Item setup'!$A$8:$A$47,A14)&lt;&gt;1,"n.a.",INDEX('Item setup'!$B$8:$B$47,MATCH(A14,'Item setup'!$A$8:$A$47,0))))</x:f>
      </x:c>
      <x:c r="S14" s="15" t="str">
        <x:f>IF(A14="","",IF(COUNTIFS('Item setup'!$A$8:$A$47,A14)&lt;&gt;1,"n.a.",INDEX('Item setup'!$E$8:$E$47,MATCH(A14,'Item setup'!$A$8:$A$47,0))))</x:f>
      </x:c>
    </x:row>
    <x:row r="15" ht="24" customHeight="1">
      <x:c r="A15" s="5"/>
      <x:c r="B15" s="5"/>
      <x:c r="C15" s="7"/>
      <x:c r="D15" s="7"/>
      <x:c r="E15" s="7"/>
      <x:c r="F15" s="16"/>
      <x:c r="G15" s="16"/>
      <x:c r="H15" s="16"/>
      <x:c r="I15" s="15" t="str">
        <x:f>IF(OR(A15="",B15=""),"",SUMIFS('Usage log'!$F$8:$F$507,'Usage log'!$B$8:$B$507,A15,'Usage log'!$C$8:$C$507,B15,'Usage log'!$A$8:$A$507,"&gt;="&amp;'Summary'!$B$4,'Usage log'!$A$8:$A$507,"&lt;"&amp;('Summary'!$E$4+1),'Usage log'!$D$8:$D$507,"&lt;&gt;Waste"))</x:f>
      </x:c>
      <x:c r="J15" s="15" t="str">
        <x:f>IF(OR(A15="",B15=""),"",SUMIFS('Usage log'!$F$8:$F$507,'Usage log'!$B$8:$B$507,A15,'Usage log'!$C$8:$C$507,B15,'Usage log'!$A$8:$A$507,"&gt;="&amp;'Summary'!$B$4,'Usage log'!$A$8:$A$507,"&lt;"&amp;('Summary'!$E$4+1),'Usage log'!$D$8:$D$507,"Waste"))</x:f>
      </x:c>
      <x:c r="K15" s="15" t="str">
        <x:f>IF(A15="","",IF(COUNT(F15:H15)&lt;3,"n.a.",F15+G15-H15-I15-J15))</x:f>
      </x:c>
      <x:c r="L15" s="16"/>
      <x:c r="M15" s="7"/>
      <x:c r="N15" s="15" t="str">
        <x:f>IF(OR(NOT(ISNUMBER(L15)),NOT(ISNUMBER(M15))),"",IF(AND(M15='Summary'!$E$4,ISNUMBER(K15)),L15-K15,"n.a."))</x:f>
      </x:c>
      <x:c r="O15" s="18" t="str">
        <x:f>IF(A15="","",IF(AND(C15="",D15=""),"",IF(C15="",D15,IF(D15="",C15,MIN(C15,D15)))))</x:f>
      </x:c>
      <x:c r="P15" s="15" t="str">
        <x:f>IF(O15="","",O15-'Summary'!$E$4)</x:f>
      </x:c>
      <x:c r="Q15" s="15" t="str">
        <x:f>IF(A15="","",IF(OR(B15="",COUNT(F15:H15)&lt;3),"Complete stock inputs",IF(COUNTIFS($B$8:$B$107,B15)&lt;&gt;1,"Duplicate lot ID",IF(NOT(ISNUMBER(K15)),"Review quantities",IF(K15&lt;0,"Negative stock",IF(O15="","Enter expiry",IF(P15&lt;0,"Expired",IF(P15&lt;='Summary'!$K$4,"Near expiry",IF(AND(L15&lt;&gt;"",M15&lt;&gt;'Summary'!$E$4),"Check count date",IF(AND(ISNUMBER(N15),N15&lt;&gt;0),"Count difference","Recorded"))))))))))</x:f>
      </x:c>
      <x:c r="R15" s="15" t="str">
        <x:f>IF(A15="","",IF(COUNTIFS('Item setup'!$A$8:$A$47,A15)&lt;&gt;1,"n.a.",INDEX('Item setup'!$B$8:$B$47,MATCH(A15,'Item setup'!$A$8:$A$47,0))))</x:f>
      </x:c>
      <x:c r="S15" s="15" t="str">
        <x:f>IF(A15="","",IF(COUNTIFS('Item setup'!$A$8:$A$47,A15)&lt;&gt;1,"n.a.",INDEX('Item setup'!$E$8:$E$47,MATCH(A15,'Item setup'!$A$8:$A$47,0))))</x:f>
      </x:c>
    </x:row>
    <x:row r="16" ht="24" customHeight="1">
      <x:c r="A16" s="5"/>
      <x:c r="B16" s="5"/>
      <x:c r="C16" s="7"/>
      <x:c r="D16" s="7"/>
      <x:c r="E16" s="7"/>
      <x:c r="F16" s="16"/>
      <x:c r="G16" s="16"/>
      <x:c r="H16" s="16"/>
      <x:c r="I16" s="15" t="str">
        <x:f>IF(OR(A16="",B16=""),"",SUMIFS('Usage log'!$F$8:$F$507,'Usage log'!$B$8:$B$507,A16,'Usage log'!$C$8:$C$507,B16,'Usage log'!$A$8:$A$507,"&gt;="&amp;'Summary'!$B$4,'Usage log'!$A$8:$A$507,"&lt;"&amp;('Summary'!$E$4+1),'Usage log'!$D$8:$D$507,"&lt;&gt;Waste"))</x:f>
      </x:c>
      <x:c r="J16" s="15" t="str">
        <x:f>IF(OR(A16="",B16=""),"",SUMIFS('Usage log'!$F$8:$F$507,'Usage log'!$B$8:$B$507,A16,'Usage log'!$C$8:$C$507,B16,'Usage log'!$A$8:$A$507,"&gt;="&amp;'Summary'!$B$4,'Usage log'!$A$8:$A$507,"&lt;"&amp;('Summary'!$E$4+1),'Usage log'!$D$8:$D$507,"Waste"))</x:f>
      </x:c>
      <x:c r="K16" s="15" t="str">
        <x:f>IF(A16="","",IF(COUNT(F16:H16)&lt;3,"n.a.",F16+G16-H16-I16-J16))</x:f>
      </x:c>
      <x:c r="L16" s="16"/>
      <x:c r="M16" s="7"/>
      <x:c r="N16" s="15" t="str">
        <x:f>IF(OR(NOT(ISNUMBER(L16)),NOT(ISNUMBER(M16))),"",IF(AND(M16='Summary'!$E$4,ISNUMBER(K16)),L16-K16,"n.a."))</x:f>
      </x:c>
      <x:c r="O16" s="18" t="str">
        <x:f>IF(A16="","",IF(AND(C16="",D16=""),"",IF(C16="",D16,IF(D16="",C16,MIN(C16,D16)))))</x:f>
      </x:c>
      <x:c r="P16" s="15" t="str">
        <x:f>IF(O16="","",O16-'Summary'!$E$4)</x:f>
      </x:c>
      <x:c r="Q16" s="15" t="str">
        <x:f>IF(A16="","",IF(OR(B16="",COUNT(F16:H16)&lt;3),"Complete stock inputs",IF(COUNTIFS($B$8:$B$107,B16)&lt;&gt;1,"Duplicate lot ID",IF(NOT(ISNUMBER(K16)),"Review quantities",IF(K16&lt;0,"Negative stock",IF(O16="","Enter expiry",IF(P16&lt;0,"Expired",IF(P16&lt;='Summary'!$K$4,"Near expiry",IF(AND(L16&lt;&gt;"",M16&lt;&gt;'Summary'!$E$4),"Check count date",IF(AND(ISNUMBER(N16),N16&lt;&gt;0),"Count difference","Recorded"))))))))))</x:f>
      </x:c>
      <x:c r="R16" s="15" t="str">
        <x:f>IF(A16="","",IF(COUNTIFS('Item setup'!$A$8:$A$47,A16)&lt;&gt;1,"n.a.",INDEX('Item setup'!$B$8:$B$47,MATCH(A16,'Item setup'!$A$8:$A$47,0))))</x:f>
      </x:c>
      <x:c r="S16" s="15" t="str">
        <x:f>IF(A16="","",IF(COUNTIFS('Item setup'!$A$8:$A$47,A16)&lt;&gt;1,"n.a.",INDEX('Item setup'!$E$8:$E$47,MATCH(A16,'Item setup'!$A$8:$A$47,0))))</x:f>
      </x:c>
    </x:row>
    <x:row r="17" ht="24" customHeight="1">
      <x:c r="A17" s="5"/>
      <x:c r="B17" s="5"/>
      <x:c r="C17" s="7"/>
      <x:c r="D17" s="7"/>
      <x:c r="E17" s="7"/>
      <x:c r="F17" s="16"/>
      <x:c r="G17" s="16"/>
      <x:c r="H17" s="16"/>
      <x:c r="I17" s="15" t="str">
        <x:f>IF(OR(A17="",B17=""),"",SUMIFS('Usage log'!$F$8:$F$507,'Usage log'!$B$8:$B$507,A17,'Usage log'!$C$8:$C$507,B17,'Usage log'!$A$8:$A$507,"&gt;="&amp;'Summary'!$B$4,'Usage log'!$A$8:$A$507,"&lt;"&amp;('Summary'!$E$4+1),'Usage log'!$D$8:$D$507,"&lt;&gt;Waste"))</x:f>
      </x:c>
      <x:c r="J17" s="15" t="str">
        <x:f>IF(OR(A17="",B17=""),"",SUMIFS('Usage log'!$F$8:$F$507,'Usage log'!$B$8:$B$507,A17,'Usage log'!$C$8:$C$507,B17,'Usage log'!$A$8:$A$507,"&gt;="&amp;'Summary'!$B$4,'Usage log'!$A$8:$A$507,"&lt;"&amp;('Summary'!$E$4+1),'Usage log'!$D$8:$D$507,"Waste"))</x:f>
      </x:c>
      <x:c r="K17" s="15" t="str">
        <x:f>IF(A17="","",IF(COUNT(F17:H17)&lt;3,"n.a.",F17+G17-H17-I17-J17))</x:f>
      </x:c>
      <x:c r="L17" s="16"/>
      <x:c r="M17" s="7"/>
      <x:c r="N17" s="15" t="str">
        <x:f>IF(OR(NOT(ISNUMBER(L17)),NOT(ISNUMBER(M17))),"",IF(AND(M17='Summary'!$E$4,ISNUMBER(K17)),L17-K17,"n.a."))</x:f>
      </x:c>
      <x:c r="O17" s="18" t="str">
        <x:f>IF(A17="","",IF(AND(C17="",D17=""),"",IF(C17="",D17,IF(D17="",C17,MIN(C17,D17)))))</x:f>
      </x:c>
      <x:c r="P17" s="15" t="str">
        <x:f>IF(O17="","",O17-'Summary'!$E$4)</x:f>
      </x:c>
      <x:c r="Q17" s="15" t="str">
        <x:f>IF(A17="","",IF(OR(B17="",COUNT(F17:H17)&lt;3),"Complete stock inputs",IF(COUNTIFS($B$8:$B$107,B17)&lt;&gt;1,"Duplicate lot ID",IF(NOT(ISNUMBER(K17)),"Review quantities",IF(K17&lt;0,"Negative stock",IF(O17="","Enter expiry",IF(P17&lt;0,"Expired",IF(P17&lt;='Summary'!$K$4,"Near expiry",IF(AND(L17&lt;&gt;"",M17&lt;&gt;'Summary'!$E$4),"Check count date",IF(AND(ISNUMBER(N17),N17&lt;&gt;0),"Count difference","Recorded"))))))))))</x:f>
      </x:c>
      <x:c r="R17" s="15" t="str">
        <x:f>IF(A17="","",IF(COUNTIFS('Item setup'!$A$8:$A$47,A17)&lt;&gt;1,"n.a.",INDEX('Item setup'!$B$8:$B$47,MATCH(A17,'Item setup'!$A$8:$A$47,0))))</x:f>
      </x:c>
      <x:c r="S17" s="15" t="str">
        <x:f>IF(A17="","",IF(COUNTIFS('Item setup'!$A$8:$A$47,A17)&lt;&gt;1,"n.a.",INDEX('Item setup'!$E$8:$E$47,MATCH(A17,'Item setup'!$A$8:$A$47,0))))</x:f>
      </x:c>
    </x:row>
    <x:row r="18" ht="24" customHeight="1">
      <x:c r="A18" s="5"/>
      <x:c r="B18" s="5"/>
      <x:c r="C18" s="7"/>
      <x:c r="D18" s="7"/>
      <x:c r="E18" s="7"/>
      <x:c r="F18" s="16"/>
      <x:c r="G18" s="16"/>
      <x:c r="H18" s="16"/>
      <x:c r="I18" s="15" t="str">
        <x:f>IF(OR(A18="",B18=""),"",SUMIFS('Usage log'!$F$8:$F$507,'Usage log'!$B$8:$B$507,A18,'Usage log'!$C$8:$C$507,B18,'Usage log'!$A$8:$A$507,"&gt;="&amp;'Summary'!$B$4,'Usage log'!$A$8:$A$507,"&lt;"&amp;('Summary'!$E$4+1),'Usage log'!$D$8:$D$507,"&lt;&gt;Waste"))</x:f>
      </x:c>
      <x:c r="J18" s="15" t="str">
        <x:f>IF(OR(A18="",B18=""),"",SUMIFS('Usage log'!$F$8:$F$507,'Usage log'!$B$8:$B$507,A18,'Usage log'!$C$8:$C$507,B18,'Usage log'!$A$8:$A$507,"&gt;="&amp;'Summary'!$B$4,'Usage log'!$A$8:$A$507,"&lt;"&amp;('Summary'!$E$4+1),'Usage log'!$D$8:$D$507,"Waste"))</x:f>
      </x:c>
      <x:c r="K18" s="15" t="str">
        <x:f>IF(A18="","",IF(COUNT(F18:H18)&lt;3,"n.a.",F18+G18-H18-I18-J18))</x:f>
      </x:c>
      <x:c r="L18" s="16"/>
      <x:c r="M18" s="7"/>
      <x:c r="N18" s="15" t="str">
        <x:f>IF(OR(NOT(ISNUMBER(L18)),NOT(ISNUMBER(M18))),"",IF(AND(M18='Summary'!$E$4,ISNUMBER(K18)),L18-K18,"n.a."))</x:f>
      </x:c>
      <x:c r="O18" s="18" t="str">
        <x:f>IF(A18="","",IF(AND(C18="",D18=""),"",IF(C18="",D18,IF(D18="",C18,MIN(C18,D18)))))</x:f>
      </x:c>
      <x:c r="P18" s="15" t="str">
        <x:f>IF(O18="","",O18-'Summary'!$E$4)</x:f>
      </x:c>
      <x:c r="Q18" s="15" t="str">
        <x:f>IF(A18="","",IF(OR(B18="",COUNT(F18:H18)&lt;3),"Complete stock inputs",IF(COUNTIFS($B$8:$B$107,B18)&lt;&gt;1,"Duplicate lot ID",IF(NOT(ISNUMBER(K18)),"Review quantities",IF(K18&lt;0,"Negative stock",IF(O18="","Enter expiry",IF(P18&lt;0,"Expired",IF(P18&lt;='Summary'!$K$4,"Near expiry",IF(AND(L18&lt;&gt;"",M18&lt;&gt;'Summary'!$E$4),"Check count date",IF(AND(ISNUMBER(N18),N18&lt;&gt;0),"Count difference","Recorded"))))))))))</x:f>
      </x:c>
      <x:c r="R18" s="15" t="str">
        <x:f>IF(A18="","",IF(COUNTIFS('Item setup'!$A$8:$A$47,A18)&lt;&gt;1,"n.a.",INDEX('Item setup'!$B$8:$B$47,MATCH(A18,'Item setup'!$A$8:$A$47,0))))</x:f>
      </x:c>
      <x:c r="S18" s="15" t="str">
        <x:f>IF(A18="","",IF(COUNTIFS('Item setup'!$A$8:$A$47,A18)&lt;&gt;1,"n.a.",INDEX('Item setup'!$E$8:$E$47,MATCH(A18,'Item setup'!$A$8:$A$47,0))))</x:f>
      </x:c>
    </x:row>
    <x:row r="19" ht="24" customHeight="1">
      <x:c r="A19" s="5"/>
      <x:c r="B19" s="5"/>
      <x:c r="C19" s="7"/>
      <x:c r="D19" s="7"/>
      <x:c r="E19" s="7"/>
      <x:c r="F19" s="16"/>
      <x:c r="G19" s="16"/>
      <x:c r="H19" s="16"/>
      <x:c r="I19" s="15" t="str">
        <x:f>IF(OR(A19="",B19=""),"",SUMIFS('Usage log'!$F$8:$F$507,'Usage log'!$B$8:$B$507,A19,'Usage log'!$C$8:$C$507,B19,'Usage log'!$A$8:$A$507,"&gt;="&amp;'Summary'!$B$4,'Usage log'!$A$8:$A$507,"&lt;"&amp;('Summary'!$E$4+1),'Usage log'!$D$8:$D$507,"&lt;&gt;Waste"))</x:f>
      </x:c>
      <x:c r="J19" s="15" t="str">
        <x:f>IF(OR(A19="",B19=""),"",SUMIFS('Usage log'!$F$8:$F$507,'Usage log'!$B$8:$B$507,A19,'Usage log'!$C$8:$C$507,B19,'Usage log'!$A$8:$A$507,"&gt;="&amp;'Summary'!$B$4,'Usage log'!$A$8:$A$507,"&lt;"&amp;('Summary'!$E$4+1),'Usage log'!$D$8:$D$507,"Waste"))</x:f>
      </x:c>
      <x:c r="K19" s="15" t="str">
        <x:f>IF(A19="","",IF(COUNT(F19:H19)&lt;3,"n.a.",F19+G19-H19-I19-J19))</x:f>
      </x:c>
      <x:c r="L19" s="16"/>
      <x:c r="M19" s="7"/>
      <x:c r="N19" s="15" t="str">
        <x:f>IF(OR(NOT(ISNUMBER(L19)),NOT(ISNUMBER(M19))),"",IF(AND(M19='Summary'!$E$4,ISNUMBER(K19)),L19-K19,"n.a."))</x:f>
      </x:c>
      <x:c r="O19" s="18" t="str">
        <x:f>IF(A19="","",IF(AND(C19="",D19=""),"",IF(C19="",D19,IF(D19="",C19,MIN(C19,D19)))))</x:f>
      </x:c>
      <x:c r="P19" s="15" t="str">
        <x:f>IF(O19="","",O19-'Summary'!$E$4)</x:f>
      </x:c>
      <x:c r="Q19" s="15" t="str">
        <x:f>IF(A19="","",IF(OR(B19="",COUNT(F19:H19)&lt;3),"Complete stock inputs",IF(COUNTIFS($B$8:$B$107,B19)&lt;&gt;1,"Duplicate lot ID",IF(NOT(ISNUMBER(K19)),"Review quantities",IF(K19&lt;0,"Negative stock",IF(O19="","Enter expiry",IF(P19&lt;0,"Expired",IF(P19&lt;='Summary'!$K$4,"Near expiry",IF(AND(L19&lt;&gt;"",M19&lt;&gt;'Summary'!$E$4),"Check count date",IF(AND(ISNUMBER(N19),N19&lt;&gt;0),"Count difference","Recorded"))))))))))</x:f>
      </x:c>
      <x:c r="R19" s="15" t="str">
        <x:f>IF(A19="","",IF(COUNTIFS('Item setup'!$A$8:$A$47,A19)&lt;&gt;1,"n.a.",INDEX('Item setup'!$B$8:$B$47,MATCH(A19,'Item setup'!$A$8:$A$47,0))))</x:f>
      </x:c>
      <x:c r="S19" s="15" t="str">
        <x:f>IF(A19="","",IF(COUNTIFS('Item setup'!$A$8:$A$47,A19)&lt;&gt;1,"n.a.",INDEX('Item setup'!$E$8:$E$47,MATCH(A19,'Item setup'!$A$8:$A$47,0))))</x:f>
      </x:c>
    </x:row>
    <x:row r="20" ht="24" customHeight="1">
      <x:c r="A20" s="5"/>
      <x:c r="B20" s="5"/>
      <x:c r="C20" s="7"/>
      <x:c r="D20" s="7"/>
      <x:c r="E20" s="7"/>
      <x:c r="F20" s="16"/>
      <x:c r="G20" s="16"/>
      <x:c r="H20" s="16"/>
      <x:c r="I20" s="15" t="str">
        <x:f>IF(OR(A20="",B20=""),"",SUMIFS('Usage log'!$F$8:$F$507,'Usage log'!$B$8:$B$507,A20,'Usage log'!$C$8:$C$507,B20,'Usage log'!$A$8:$A$507,"&gt;="&amp;'Summary'!$B$4,'Usage log'!$A$8:$A$507,"&lt;"&amp;('Summary'!$E$4+1),'Usage log'!$D$8:$D$507,"&lt;&gt;Waste"))</x:f>
      </x:c>
      <x:c r="J20" s="15" t="str">
        <x:f>IF(OR(A20="",B20=""),"",SUMIFS('Usage log'!$F$8:$F$507,'Usage log'!$B$8:$B$507,A20,'Usage log'!$C$8:$C$507,B20,'Usage log'!$A$8:$A$507,"&gt;="&amp;'Summary'!$B$4,'Usage log'!$A$8:$A$507,"&lt;"&amp;('Summary'!$E$4+1),'Usage log'!$D$8:$D$507,"Waste"))</x:f>
      </x:c>
      <x:c r="K20" s="15" t="str">
        <x:f>IF(A20="","",IF(COUNT(F20:H20)&lt;3,"n.a.",F20+G20-H20-I20-J20))</x:f>
      </x:c>
      <x:c r="L20" s="16"/>
      <x:c r="M20" s="7"/>
      <x:c r="N20" s="15" t="str">
        <x:f>IF(OR(NOT(ISNUMBER(L20)),NOT(ISNUMBER(M20))),"",IF(AND(M20='Summary'!$E$4,ISNUMBER(K20)),L20-K20,"n.a."))</x:f>
      </x:c>
      <x:c r="O20" s="18" t="str">
        <x:f>IF(A20="","",IF(AND(C20="",D20=""),"",IF(C20="",D20,IF(D20="",C20,MIN(C20,D20)))))</x:f>
      </x:c>
      <x:c r="P20" s="15" t="str">
        <x:f>IF(O20="","",O20-'Summary'!$E$4)</x:f>
      </x:c>
      <x:c r="Q20" s="15" t="str">
        <x:f>IF(A20="","",IF(OR(B20="",COUNT(F20:H20)&lt;3),"Complete stock inputs",IF(COUNTIFS($B$8:$B$107,B20)&lt;&gt;1,"Duplicate lot ID",IF(NOT(ISNUMBER(K20)),"Review quantities",IF(K20&lt;0,"Negative stock",IF(O20="","Enter expiry",IF(P20&lt;0,"Expired",IF(P20&lt;='Summary'!$K$4,"Near expiry",IF(AND(L20&lt;&gt;"",M20&lt;&gt;'Summary'!$E$4),"Check count date",IF(AND(ISNUMBER(N20),N20&lt;&gt;0),"Count difference","Recorded"))))))))))</x:f>
      </x:c>
      <x:c r="R20" s="15" t="str">
        <x:f>IF(A20="","",IF(COUNTIFS('Item setup'!$A$8:$A$47,A20)&lt;&gt;1,"n.a.",INDEX('Item setup'!$B$8:$B$47,MATCH(A20,'Item setup'!$A$8:$A$47,0))))</x:f>
      </x:c>
      <x:c r="S20" s="15" t="str">
        <x:f>IF(A20="","",IF(COUNTIFS('Item setup'!$A$8:$A$47,A20)&lt;&gt;1,"n.a.",INDEX('Item setup'!$E$8:$E$47,MATCH(A20,'Item setup'!$A$8:$A$47,0))))</x:f>
      </x:c>
    </x:row>
    <x:row r="21" ht="24" customHeight="1">
      <x:c r="A21" s="5"/>
      <x:c r="B21" s="5"/>
      <x:c r="C21" s="7"/>
      <x:c r="D21" s="7"/>
      <x:c r="E21" s="7"/>
      <x:c r="F21" s="16"/>
      <x:c r="G21" s="16"/>
      <x:c r="H21" s="16"/>
      <x:c r="I21" s="15" t="str">
        <x:f>IF(OR(A21="",B21=""),"",SUMIFS('Usage log'!$F$8:$F$507,'Usage log'!$B$8:$B$507,A21,'Usage log'!$C$8:$C$507,B21,'Usage log'!$A$8:$A$507,"&gt;="&amp;'Summary'!$B$4,'Usage log'!$A$8:$A$507,"&lt;"&amp;('Summary'!$E$4+1),'Usage log'!$D$8:$D$507,"&lt;&gt;Waste"))</x:f>
      </x:c>
      <x:c r="J21" s="15" t="str">
        <x:f>IF(OR(A21="",B21=""),"",SUMIFS('Usage log'!$F$8:$F$507,'Usage log'!$B$8:$B$507,A21,'Usage log'!$C$8:$C$507,B21,'Usage log'!$A$8:$A$507,"&gt;="&amp;'Summary'!$B$4,'Usage log'!$A$8:$A$507,"&lt;"&amp;('Summary'!$E$4+1),'Usage log'!$D$8:$D$507,"Waste"))</x:f>
      </x:c>
      <x:c r="K21" s="15" t="str">
        <x:f>IF(A21="","",IF(COUNT(F21:H21)&lt;3,"n.a.",F21+G21-H21-I21-J21))</x:f>
      </x:c>
      <x:c r="L21" s="16"/>
      <x:c r="M21" s="7"/>
      <x:c r="N21" s="15" t="str">
        <x:f>IF(OR(NOT(ISNUMBER(L21)),NOT(ISNUMBER(M21))),"",IF(AND(M21='Summary'!$E$4,ISNUMBER(K21)),L21-K21,"n.a."))</x:f>
      </x:c>
      <x:c r="O21" s="18" t="str">
        <x:f>IF(A21="","",IF(AND(C21="",D21=""),"",IF(C21="",D21,IF(D21="",C21,MIN(C21,D21)))))</x:f>
      </x:c>
      <x:c r="P21" s="15" t="str">
        <x:f>IF(O21="","",O21-'Summary'!$E$4)</x:f>
      </x:c>
      <x:c r="Q21" s="15" t="str">
        <x:f>IF(A21="","",IF(OR(B21="",COUNT(F21:H21)&lt;3),"Complete stock inputs",IF(COUNTIFS($B$8:$B$107,B21)&lt;&gt;1,"Duplicate lot ID",IF(NOT(ISNUMBER(K21)),"Review quantities",IF(K21&lt;0,"Negative stock",IF(O21="","Enter expiry",IF(P21&lt;0,"Expired",IF(P21&lt;='Summary'!$K$4,"Near expiry",IF(AND(L21&lt;&gt;"",M21&lt;&gt;'Summary'!$E$4),"Check count date",IF(AND(ISNUMBER(N21),N21&lt;&gt;0),"Count difference","Recorded"))))))))))</x:f>
      </x:c>
      <x:c r="R21" s="15" t="str">
        <x:f>IF(A21="","",IF(COUNTIFS('Item setup'!$A$8:$A$47,A21)&lt;&gt;1,"n.a.",INDEX('Item setup'!$B$8:$B$47,MATCH(A21,'Item setup'!$A$8:$A$47,0))))</x:f>
      </x:c>
      <x:c r="S21" s="15" t="str">
        <x:f>IF(A21="","",IF(COUNTIFS('Item setup'!$A$8:$A$47,A21)&lt;&gt;1,"n.a.",INDEX('Item setup'!$E$8:$E$47,MATCH(A21,'Item setup'!$A$8:$A$47,0))))</x:f>
      </x:c>
    </x:row>
    <x:row r="22" ht="24" customHeight="1">
      <x:c r="A22" s="5"/>
      <x:c r="B22" s="5"/>
      <x:c r="C22" s="7"/>
      <x:c r="D22" s="7"/>
      <x:c r="E22" s="7"/>
      <x:c r="F22" s="16"/>
      <x:c r="G22" s="16"/>
      <x:c r="H22" s="16"/>
      <x:c r="I22" s="15" t="str">
        <x:f>IF(OR(A22="",B22=""),"",SUMIFS('Usage log'!$F$8:$F$507,'Usage log'!$B$8:$B$507,A22,'Usage log'!$C$8:$C$507,B22,'Usage log'!$A$8:$A$507,"&gt;="&amp;'Summary'!$B$4,'Usage log'!$A$8:$A$507,"&lt;"&amp;('Summary'!$E$4+1),'Usage log'!$D$8:$D$507,"&lt;&gt;Waste"))</x:f>
      </x:c>
      <x:c r="J22" s="15" t="str">
        <x:f>IF(OR(A22="",B22=""),"",SUMIFS('Usage log'!$F$8:$F$507,'Usage log'!$B$8:$B$507,A22,'Usage log'!$C$8:$C$507,B22,'Usage log'!$A$8:$A$507,"&gt;="&amp;'Summary'!$B$4,'Usage log'!$A$8:$A$507,"&lt;"&amp;('Summary'!$E$4+1),'Usage log'!$D$8:$D$507,"Waste"))</x:f>
      </x:c>
      <x:c r="K22" s="15" t="str">
        <x:f>IF(A22="","",IF(COUNT(F22:H22)&lt;3,"n.a.",F22+G22-H22-I22-J22))</x:f>
      </x:c>
      <x:c r="L22" s="16"/>
      <x:c r="M22" s="7"/>
      <x:c r="N22" s="15" t="str">
        <x:f>IF(OR(NOT(ISNUMBER(L22)),NOT(ISNUMBER(M22))),"",IF(AND(M22='Summary'!$E$4,ISNUMBER(K22)),L22-K22,"n.a."))</x:f>
      </x:c>
      <x:c r="O22" s="18" t="str">
        <x:f>IF(A22="","",IF(AND(C22="",D22=""),"",IF(C22="",D22,IF(D22="",C22,MIN(C22,D22)))))</x:f>
      </x:c>
      <x:c r="P22" s="15" t="str">
        <x:f>IF(O22="","",O22-'Summary'!$E$4)</x:f>
      </x:c>
      <x:c r="Q22" s="15" t="str">
        <x:f>IF(A22="","",IF(OR(B22="",COUNT(F22:H22)&lt;3),"Complete stock inputs",IF(COUNTIFS($B$8:$B$107,B22)&lt;&gt;1,"Duplicate lot ID",IF(NOT(ISNUMBER(K22)),"Review quantities",IF(K22&lt;0,"Negative stock",IF(O22="","Enter expiry",IF(P22&lt;0,"Expired",IF(P22&lt;='Summary'!$K$4,"Near expiry",IF(AND(L22&lt;&gt;"",M22&lt;&gt;'Summary'!$E$4),"Check count date",IF(AND(ISNUMBER(N22),N22&lt;&gt;0),"Count difference","Recorded"))))))))))</x:f>
      </x:c>
      <x:c r="R22" s="15" t="str">
        <x:f>IF(A22="","",IF(COUNTIFS('Item setup'!$A$8:$A$47,A22)&lt;&gt;1,"n.a.",INDEX('Item setup'!$B$8:$B$47,MATCH(A22,'Item setup'!$A$8:$A$47,0))))</x:f>
      </x:c>
      <x:c r="S22" s="15" t="str">
        <x:f>IF(A22="","",IF(COUNTIFS('Item setup'!$A$8:$A$47,A22)&lt;&gt;1,"n.a.",INDEX('Item setup'!$E$8:$E$47,MATCH(A22,'Item setup'!$A$8:$A$47,0))))</x:f>
      </x:c>
    </x:row>
    <x:row r="23" ht="24" customHeight="1">
      <x:c r="A23" s="5"/>
      <x:c r="B23" s="5"/>
      <x:c r="C23" s="7"/>
      <x:c r="D23" s="7"/>
      <x:c r="E23" s="7"/>
      <x:c r="F23" s="16"/>
      <x:c r="G23" s="16"/>
      <x:c r="H23" s="16"/>
      <x:c r="I23" s="15" t="str">
        <x:f>IF(OR(A23="",B23=""),"",SUMIFS('Usage log'!$F$8:$F$507,'Usage log'!$B$8:$B$507,A23,'Usage log'!$C$8:$C$507,B23,'Usage log'!$A$8:$A$507,"&gt;="&amp;'Summary'!$B$4,'Usage log'!$A$8:$A$507,"&lt;"&amp;('Summary'!$E$4+1),'Usage log'!$D$8:$D$507,"&lt;&gt;Waste"))</x:f>
      </x:c>
      <x:c r="J23" s="15" t="str">
        <x:f>IF(OR(A23="",B23=""),"",SUMIFS('Usage log'!$F$8:$F$507,'Usage log'!$B$8:$B$507,A23,'Usage log'!$C$8:$C$507,B23,'Usage log'!$A$8:$A$507,"&gt;="&amp;'Summary'!$B$4,'Usage log'!$A$8:$A$507,"&lt;"&amp;('Summary'!$E$4+1),'Usage log'!$D$8:$D$507,"Waste"))</x:f>
      </x:c>
      <x:c r="K23" s="15" t="str">
        <x:f>IF(A23="","",IF(COUNT(F23:H23)&lt;3,"n.a.",F23+G23-H23-I23-J23))</x:f>
      </x:c>
      <x:c r="L23" s="16"/>
      <x:c r="M23" s="7"/>
      <x:c r="N23" s="15" t="str">
        <x:f>IF(OR(NOT(ISNUMBER(L23)),NOT(ISNUMBER(M23))),"",IF(AND(M23='Summary'!$E$4,ISNUMBER(K23)),L23-K23,"n.a."))</x:f>
      </x:c>
      <x:c r="O23" s="18" t="str">
        <x:f>IF(A23="","",IF(AND(C23="",D23=""),"",IF(C23="",D23,IF(D23="",C23,MIN(C23,D23)))))</x:f>
      </x:c>
      <x:c r="P23" s="15" t="str">
        <x:f>IF(O23="","",O23-'Summary'!$E$4)</x:f>
      </x:c>
      <x:c r="Q23" s="15" t="str">
        <x:f>IF(A23="","",IF(OR(B23="",COUNT(F23:H23)&lt;3),"Complete stock inputs",IF(COUNTIFS($B$8:$B$107,B23)&lt;&gt;1,"Duplicate lot ID",IF(NOT(ISNUMBER(K23)),"Review quantities",IF(K23&lt;0,"Negative stock",IF(O23="","Enter expiry",IF(P23&lt;0,"Expired",IF(P23&lt;='Summary'!$K$4,"Near expiry",IF(AND(L23&lt;&gt;"",M23&lt;&gt;'Summary'!$E$4),"Check count date",IF(AND(ISNUMBER(N23),N23&lt;&gt;0),"Count difference","Recorded"))))))))))</x:f>
      </x:c>
      <x:c r="R23" s="15" t="str">
        <x:f>IF(A23="","",IF(COUNTIFS('Item setup'!$A$8:$A$47,A23)&lt;&gt;1,"n.a.",INDEX('Item setup'!$B$8:$B$47,MATCH(A23,'Item setup'!$A$8:$A$47,0))))</x:f>
      </x:c>
      <x:c r="S23" s="15" t="str">
        <x:f>IF(A23="","",IF(COUNTIFS('Item setup'!$A$8:$A$47,A23)&lt;&gt;1,"n.a.",INDEX('Item setup'!$E$8:$E$47,MATCH(A23,'Item setup'!$A$8:$A$47,0))))</x:f>
      </x:c>
    </x:row>
    <x:row r="24" ht="24" customHeight="1">
      <x:c r="A24" s="5"/>
      <x:c r="B24" s="5"/>
      <x:c r="C24" s="7"/>
      <x:c r="D24" s="7"/>
      <x:c r="E24" s="7"/>
      <x:c r="F24" s="16"/>
      <x:c r="G24" s="16"/>
      <x:c r="H24" s="16"/>
      <x:c r="I24" s="15" t="str">
        <x:f>IF(OR(A24="",B24=""),"",SUMIFS('Usage log'!$F$8:$F$507,'Usage log'!$B$8:$B$507,A24,'Usage log'!$C$8:$C$507,B24,'Usage log'!$A$8:$A$507,"&gt;="&amp;'Summary'!$B$4,'Usage log'!$A$8:$A$507,"&lt;"&amp;('Summary'!$E$4+1),'Usage log'!$D$8:$D$507,"&lt;&gt;Waste"))</x:f>
      </x:c>
      <x:c r="J24" s="15" t="str">
        <x:f>IF(OR(A24="",B24=""),"",SUMIFS('Usage log'!$F$8:$F$507,'Usage log'!$B$8:$B$507,A24,'Usage log'!$C$8:$C$507,B24,'Usage log'!$A$8:$A$507,"&gt;="&amp;'Summary'!$B$4,'Usage log'!$A$8:$A$507,"&lt;"&amp;('Summary'!$E$4+1),'Usage log'!$D$8:$D$507,"Waste"))</x:f>
      </x:c>
      <x:c r="K24" s="15" t="str">
        <x:f>IF(A24="","",IF(COUNT(F24:H24)&lt;3,"n.a.",F24+G24-H24-I24-J24))</x:f>
      </x:c>
      <x:c r="L24" s="16"/>
      <x:c r="M24" s="7"/>
      <x:c r="N24" s="15" t="str">
        <x:f>IF(OR(NOT(ISNUMBER(L24)),NOT(ISNUMBER(M24))),"",IF(AND(M24='Summary'!$E$4,ISNUMBER(K24)),L24-K24,"n.a."))</x:f>
      </x:c>
      <x:c r="O24" s="18" t="str">
        <x:f>IF(A24="","",IF(AND(C24="",D24=""),"",IF(C24="",D24,IF(D24="",C24,MIN(C24,D24)))))</x:f>
      </x:c>
      <x:c r="P24" s="15" t="str">
        <x:f>IF(O24="","",O24-'Summary'!$E$4)</x:f>
      </x:c>
      <x:c r="Q24" s="15" t="str">
        <x:f>IF(A24="","",IF(OR(B24="",COUNT(F24:H24)&lt;3),"Complete stock inputs",IF(COUNTIFS($B$8:$B$107,B24)&lt;&gt;1,"Duplicate lot ID",IF(NOT(ISNUMBER(K24)),"Review quantities",IF(K24&lt;0,"Negative stock",IF(O24="","Enter expiry",IF(P24&lt;0,"Expired",IF(P24&lt;='Summary'!$K$4,"Near expiry",IF(AND(L24&lt;&gt;"",M24&lt;&gt;'Summary'!$E$4),"Check count date",IF(AND(ISNUMBER(N24),N24&lt;&gt;0),"Count difference","Recorded"))))))))))</x:f>
      </x:c>
      <x:c r="R24" s="15" t="str">
        <x:f>IF(A24="","",IF(COUNTIFS('Item setup'!$A$8:$A$47,A24)&lt;&gt;1,"n.a.",INDEX('Item setup'!$B$8:$B$47,MATCH(A24,'Item setup'!$A$8:$A$47,0))))</x:f>
      </x:c>
      <x:c r="S24" s="15" t="str">
        <x:f>IF(A24="","",IF(COUNTIFS('Item setup'!$A$8:$A$47,A24)&lt;&gt;1,"n.a.",INDEX('Item setup'!$E$8:$E$47,MATCH(A24,'Item setup'!$A$8:$A$47,0))))</x:f>
      </x:c>
    </x:row>
    <x:row r="25" ht="24" customHeight="1">
      <x:c r="A25" s="5"/>
      <x:c r="B25" s="5"/>
      <x:c r="C25" s="7"/>
      <x:c r="D25" s="7"/>
      <x:c r="E25" s="7"/>
      <x:c r="F25" s="16"/>
      <x:c r="G25" s="16"/>
      <x:c r="H25" s="16"/>
      <x:c r="I25" s="15" t="str">
        <x:f>IF(OR(A25="",B25=""),"",SUMIFS('Usage log'!$F$8:$F$507,'Usage log'!$B$8:$B$507,A25,'Usage log'!$C$8:$C$507,B25,'Usage log'!$A$8:$A$507,"&gt;="&amp;'Summary'!$B$4,'Usage log'!$A$8:$A$507,"&lt;"&amp;('Summary'!$E$4+1),'Usage log'!$D$8:$D$507,"&lt;&gt;Waste"))</x:f>
      </x:c>
      <x:c r="J25" s="15" t="str">
        <x:f>IF(OR(A25="",B25=""),"",SUMIFS('Usage log'!$F$8:$F$507,'Usage log'!$B$8:$B$507,A25,'Usage log'!$C$8:$C$507,B25,'Usage log'!$A$8:$A$507,"&gt;="&amp;'Summary'!$B$4,'Usage log'!$A$8:$A$507,"&lt;"&amp;('Summary'!$E$4+1),'Usage log'!$D$8:$D$507,"Waste"))</x:f>
      </x:c>
      <x:c r="K25" s="15" t="str">
        <x:f>IF(A25="","",IF(COUNT(F25:H25)&lt;3,"n.a.",F25+G25-H25-I25-J25))</x:f>
      </x:c>
      <x:c r="L25" s="16"/>
      <x:c r="M25" s="7"/>
      <x:c r="N25" s="15" t="str">
        <x:f>IF(OR(NOT(ISNUMBER(L25)),NOT(ISNUMBER(M25))),"",IF(AND(M25='Summary'!$E$4,ISNUMBER(K25)),L25-K25,"n.a."))</x:f>
      </x:c>
      <x:c r="O25" s="18" t="str">
        <x:f>IF(A25="","",IF(AND(C25="",D25=""),"",IF(C25="",D25,IF(D25="",C25,MIN(C25,D25)))))</x:f>
      </x:c>
      <x:c r="P25" s="15" t="str">
        <x:f>IF(O25="","",O25-'Summary'!$E$4)</x:f>
      </x:c>
      <x:c r="Q25" s="15" t="str">
        <x:f>IF(A25="","",IF(OR(B25="",COUNT(F25:H25)&lt;3),"Complete stock inputs",IF(COUNTIFS($B$8:$B$107,B25)&lt;&gt;1,"Duplicate lot ID",IF(NOT(ISNUMBER(K25)),"Review quantities",IF(K25&lt;0,"Negative stock",IF(O25="","Enter expiry",IF(P25&lt;0,"Expired",IF(P25&lt;='Summary'!$K$4,"Near expiry",IF(AND(L25&lt;&gt;"",M25&lt;&gt;'Summary'!$E$4),"Check count date",IF(AND(ISNUMBER(N25),N25&lt;&gt;0),"Count difference","Recorded"))))))))))</x:f>
      </x:c>
      <x:c r="R25" s="15" t="str">
        <x:f>IF(A25="","",IF(COUNTIFS('Item setup'!$A$8:$A$47,A25)&lt;&gt;1,"n.a.",INDEX('Item setup'!$B$8:$B$47,MATCH(A25,'Item setup'!$A$8:$A$47,0))))</x:f>
      </x:c>
      <x:c r="S25" s="15" t="str">
        <x:f>IF(A25="","",IF(COUNTIFS('Item setup'!$A$8:$A$47,A25)&lt;&gt;1,"n.a.",INDEX('Item setup'!$E$8:$E$47,MATCH(A25,'Item setup'!$A$8:$A$47,0))))</x:f>
      </x:c>
    </x:row>
    <x:row r="26" ht="24" customHeight="1">
      <x:c r="A26" s="5"/>
      <x:c r="B26" s="5"/>
      <x:c r="C26" s="7"/>
      <x:c r="D26" s="7"/>
      <x:c r="E26" s="7"/>
      <x:c r="F26" s="16"/>
      <x:c r="G26" s="16"/>
      <x:c r="H26" s="16"/>
      <x:c r="I26" s="15" t="str">
        <x:f>IF(OR(A26="",B26=""),"",SUMIFS('Usage log'!$F$8:$F$507,'Usage log'!$B$8:$B$507,A26,'Usage log'!$C$8:$C$507,B26,'Usage log'!$A$8:$A$507,"&gt;="&amp;'Summary'!$B$4,'Usage log'!$A$8:$A$507,"&lt;"&amp;('Summary'!$E$4+1),'Usage log'!$D$8:$D$507,"&lt;&gt;Waste"))</x:f>
      </x:c>
      <x:c r="J26" s="15" t="str">
        <x:f>IF(OR(A26="",B26=""),"",SUMIFS('Usage log'!$F$8:$F$507,'Usage log'!$B$8:$B$507,A26,'Usage log'!$C$8:$C$507,B26,'Usage log'!$A$8:$A$507,"&gt;="&amp;'Summary'!$B$4,'Usage log'!$A$8:$A$507,"&lt;"&amp;('Summary'!$E$4+1),'Usage log'!$D$8:$D$507,"Waste"))</x:f>
      </x:c>
      <x:c r="K26" s="15" t="str">
        <x:f>IF(A26="","",IF(COUNT(F26:H26)&lt;3,"n.a.",F26+G26-H26-I26-J26))</x:f>
      </x:c>
      <x:c r="L26" s="16"/>
      <x:c r="M26" s="7"/>
      <x:c r="N26" s="15" t="str">
        <x:f>IF(OR(NOT(ISNUMBER(L26)),NOT(ISNUMBER(M26))),"",IF(AND(M26='Summary'!$E$4,ISNUMBER(K26)),L26-K26,"n.a."))</x:f>
      </x:c>
      <x:c r="O26" s="18" t="str">
        <x:f>IF(A26="","",IF(AND(C26="",D26=""),"",IF(C26="",D26,IF(D26="",C26,MIN(C26,D26)))))</x:f>
      </x:c>
      <x:c r="P26" s="15" t="str">
        <x:f>IF(O26="","",O26-'Summary'!$E$4)</x:f>
      </x:c>
      <x:c r="Q26" s="15" t="str">
        <x:f>IF(A26="","",IF(OR(B26="",COUNT(F26:H26)&lt;3),"Complete stock inputs",IF(COUNTIFS($B$8:$B$107,B26)&lt;&gt;1,"Duplicate lot ID",IF(NOT(ISNUMBER(K26)),"Review quantities",IF(K26&lt;0,"Negative stock",IF(O26="","Enter expiry",IF(P26&lt;0,"Expired",IF(P26&lt;='Summary'!$K$4,"Near expiry",IF(AND(L26&lt;&gt;"",M26&lt;&gt;'Summary'!$E$4),"Check count date",IF(AND(ISNUMBER(N26),N26&lt;&gt;0),"Count difference","Recorded"))))))))))</x:f>
      </x:c>
      <x:c r="R26" s="15" t="str">
        <x:f>IF(A26="","",IF(COUNTIFS('Item setup'!$A$8:$A$47,A26)&lt;&gt;1,"n.a.",INDEX('Item setup'!$B$8:$B$47,MATCH(A26,'Item setup'!$A$8:$A$47,0))))</x:f>
      </x:c>
      <x:c r="S26" s="15" t="str">
        <x:f>IF(A26="","",IF(COUNTIFS('Item setup'!$A$8:$A$47,A26)&lt;&gt;1,"n.a.",INDEX('Item setup'!$E$8:$E$47,MATCH(A26,'Item setup'!$A$8:$A$47,0))))</x:f>
      </x:c>
    </x:row>
    <x:row r="27" ht="24" customHeight="1">
      <x:c r="A27" s="5"/>
      <x:c r="B27" s="5"/>
      <x:c r="C27" s="7"/>
      <x:c r="D27" s="7"/>
      <x:c r="E27" s="7"/>
      <x:c r="F27" s="16"/>
      <x:c r="G27" s="16"/>
      <x:c r="H27" s="16"/>
      <x:c r="I27" s="15" t="str">
        <x:f>IF(OR(A27="",B27=""),"",SUMIFS('Usage log'!$F$8:$F$507,'Usage log'!$B$8:$B$507,A27,'Usage log'!$C$8:$C$507,B27,'Usage log'!$A$8:$A$507,"&gt;="&amp;'Summary'!$B$4,'Usage log'!$A$8:$A$507,"&lt;"&amp;('Summary'!$E$4+1),'Usage log'!$D$8:$D$507,"&lt;&gt;Waste"))</x:f>
      </x:c>
      <x:c r="J27" s="15" t="str">
        <x:f>IF(OR(A27="",B27=""),"",SUMIFS('Usage log'!$F$8:$F$507,'Usage log'!$B$8:$B$507,A27,'Usage log'!$C$8:$C$507,B27,'Usage log'!$A$8:$A$507,"&gt;="&amp;'Summary'!$B$4,'Usage log'!$A$8:$A$507,"&lt;"&amp;('Summary'!$E$4+1),'Usage log'!$D$8:$D$507,"Waste"))</x:f>
      </x:c>
      <x:c r="K27" s="15" t="str">
        <x:f>IF(A27="","",IF(COUNT(F27:H27)&lt;3,"n.a.",F27+G27-H27-I27-J27))</x:f>
      </x:c>
      <x:c r="L27" s="16"/>
      <x:c r="M27" s="7"/>
      <x:c r="N27" s="15" t="str">
        <x:f>IF(OR(NOT(ISNUMBER(L27)),NOT(ISNUMBER(M27))),"",IF(AND(M27='Summary'!$E$4,ISNUMBER(K27)),L27-K27,"n.a."))</x:f>
      </x:c>
      <x:c r="O27" s="18" t="str">
        <x:f>IF(A27="","",IF(AND(C27="",D27=""),"",IF(C27="",D27,IF(D27="",C27,MIN(C27,D27)))))</x:f>
      </x:c>
      <x:c r="P27" s="15" t="str">
        <x:f>IF(O27="","",O27-'Summary'!$E$4)</x:f>
      </x:c>
      <x:c r="Q27" s="15" t="str">
        <x:f>IF(A27="","",IF(OR(B27="",COUNT(F27:H27)&lt;3),"Complete stock inputs",IF(COUNTIFS($B$8:$B$107,B27)&lt;&gt;1,"Duplicate lot ID",IF(NOT(ISNUMBER(K27)),"Review quantities",IF(K27&lt;0,"Negative stock",IF(O27="","Enter expiry",IF(P27&lt;0,"Expired",IF(P27&lt;='Summary'!$K$4,"Near expiry",IF(AND(L27&lt;&gt;"",M27&lt;&gt;'Summary'!$E$4),"Check count date",IF(AND(ISNUMBER(N27),N27&lt;&gt;0),"Count difference","Recorded"))))))))))</x:f>
      </x:c>
      <x:c r="R27" s="15" t="str">
        <x:f>IF(A27="","",IF(COUNTIFS('Item setup'!$A$8:$A$47,A27)&lt;&gt;1,"n.a.",INDEX('Item setup'!$B$8:$B$47,MATCH(A27,'Item setup'!$A$8:$A$47,0))))</x:f>
      </x:c>
      <x:c r="S27" s="15" t="str">
        <x:f>IF(A27="","",IF(COUNTIFS('Item setup'!$A$8:$A$47,A27)&lt;&gt;1,"n.a.",INDEX('Item setup'!$E$8:$E$47,MATCH(A27,'Item setup'!$A$8:$A$47,0))))</x:f>
      </x:c>
    </x:row>
    <x:row r="28" ht="24" customHeight="1">
      <x:c r="A28" s="5"/>
      <x:c r="B28" s="5"/>
      <x:c r="C28" s="7"/>
      <x:c r="D28" s="7"/>
      <x:c r="E28" s="7"/>
      <x:c r="F28" s="16"/>
      <x:c r="G28" s="16"/>
      <x:c r="H28" s="16"/>
      <x:c r="I28" s="15" t="str">
        <x:f>IF(OR(A28="",B28=""),"",SUMIFS('Usage log'!$F$8:$F$507,'Usage log'!$B$8:$B$507,A28,'Usage log'!$C$8:$C$507,B28,'Usage log'!$A$8:$A$507,"&gt;="&amp;'Summary'!$B$4,'Usage log'!$A$8:$A$507,"&lt;"&amp;('Summary'!$E$4+1),'Usage log'!$D$8:$D$507,"&lt;&gt;Waste"))</x:f>
      </x:c>
      <x:c r="J28" s="15" t="str">
        <x:f>IF(OR(A28="",B28=""),"",SUMIFS('Usage log'!$F$8:$F$507,'Usage log'!$B$8:$B$507,A28,'Usage log'!$C$8:$C$507,B28,'Usage log'!$A$8:$A$507,"&gt;="&amp;'Summary'!$B$4,'Usage log'!$A$8:$A$507,"&lt;"&amp;('Summary'!$E$4+1),'Usage log'!$D$8:$D$507,"Waste"))</x:f>
      </x:c>
      <x:c r="K28" s="15" t="str">
        <x:f>IF(A28="","",IF(COUNT(F28:H28)&lt;3,"n.a.",F28+G28-H28-I28-J28))</x:f>
      </x:c>
      <x:c r="L28" s="16"/>
      <x:c r="M28" s="7"/>
      <x:c r="N28" s="15" t="str">
        <x:f>IF(OR(NOT(ISNUMBER(L28)),NOT(ISNUMBER(M28))),"",IF(AND(M28='Summary'!$E$4,ISNUMBER(K28)),L28-K28,"n.a."))</x:f>
      </x:c>
      <x:c r="O28" s="18" t="str">
        <x:f>IF(A28="","",IF(AND(C28="",D28=""),"",IF(C28="",D28,IF(D28="",C28,MIN(C28,D28)))))</x:f>
      </x:c>
      <x:c r="P28" s="15" t="str">
        <x:f>IF(O28="","",O28-'Summary'!$E$4)</x:f>
      </x:c>
      <x:c r="Q28" s="15" t="str">
        <x:f>IF(A28="","",IF(OR(B28="",COUNT(F28:H28)&lt;3),"Complete stock inputs",IF(COUNTIFS($B$8:$B$107,B28)&lt;&gt;1,"Duplicate lot ID",IF(NOT(ISNUMBER(K28)),"Review quantities",IF(K28&lt;0,"Negative stock",IF(O28="","Enter expiry",IF(P28&lt;0,"Expired",IF(P28&lt;='Summary'!$K$4,"Near expiry",IF(AND(L28&lt;&gt;"",M28&lt;&gt;'Summary'!$E$4),"Check count date",IF(AND(ISNUMBER(N28),N28&lt;&gt;0),"Count difference","Recorded"))))))))))</x:f>
      </x:c>
      <x:c r="R28" s="15" t="str">
        <x:f>IF(A28="","",IF(COUNTIFS('Item setup'!$A$8:$A$47,A28)&lt;&gt;1,"n.a.",INDEX('Item setup'!$B$8:$B$47,MATCH(A28,'Item setup'!$A$8:$A$47,0))))</x:f>
      </x:c>
      <x:c r="S28" s="15" t="str">
        <x:f>IF(A28="","",IF(COUNTIFS('Item setup'!$A$8:$A$47,A28)&lt;&gt;1,"n.a.",INDEX('Item setup'!$E$8:$E$47,MATCH(A28,'Item setup'!$A$8:$A$47,0))))</x:f>
      </x:c>
    </x:row>
    <x:row r="29" ht="24" customHeight="1">
      <x:c r="A29" s="5"/>
      <x:c r="B29" s="5"/>
      <x:c r="C29" s="7"/>
      <x:c r="D29" s="7"/>
      <x:c r="E29" s="7"/>
      <x:c r="F29" s="16"/>
      <x:c r="G29" s="16"/>
      <x:c r="H29" s="16"/>
      <x:c r="I29" s="15" t="str">
        <x:f>IF(OR(A29="",B29=""),"",SUMIFS('Usage log'!$F$8:$F$507,'Usage log'!$B$8:$B$507,A29,'Usage log'!$C$8:$C$507,B29,'Usage log'!$A$8:$A$507,"&gt;="&amp;'Summary'!$B$4,'Usage log'!$A$8:$A$507,"&lt;"&amp;('Summary'!$E$4+1),'Usage log'!$D$8:$D$507,"&lt;&gt;Waste"))</x:f>
      </x:c>
      <x:c r="J29" s="15" t="str">
        <x:f>IF(OR(A29="",B29=""),"",SUMIFS('Usage log'!$F$8:$F$507,'Usage log'!$B$8:$B$507,A29,'Usage log'!$C$8:$C$507,B29,'Usage log'!$A$8:$A$507,"&gt;="&amp;'Summary'!$B$4,'Usage log'!$A$8:$A$507,"&lt;"&amp;('Summary'!$E$4+1),'Usage log'!$D$8:$D$507,"Waste"))</x:f>
      </x:c>
      <x:c r="K29" s="15" t="str">
        <x:f>IF(A29="","",IF(COUNT(F29:H29)&lt;3,"n.a.",F29+G29-H29-I29-J29))</x:f>
      </x:c>
      <x:c r="L29" s="16"/>
      <x:c r="M29" s="7"/>
      <x:c r="N29" s="15" t="str">
        <x:f>IF(OR(NOT(ISNUMBER(L29)),NOT(ISNUMBER(M29))),"",IF(AND(M29='Summary'!$E$4,ISNUMBER(K29)),L29-K29,"n.a."))</x:f>
      </x:c>
      <x:c r="O29" s="18" t="str">
        <x:f>IF(A29="","",IF(AND(C29="",D29=""),"",IF(C29="",D29,IF(D29="",C29,MIN(C29,D29)))))</x:f>
      </x:c>
      <x:c r="P29" s="15" t="str">
        <x:f>IF(O29="","",O29-'Summary'!$E$4)</x:f>
      </x:c>
      <x:c r="Q29" s="15" t="str">
        <x:f>IF(A29="","",IF(OR(B29="",COUNT(F29:H29)&lt;3),"Complete stock inputs",IF(COUNTIFS($B$8:$B$107,B29)&lt;&gt;1,"Duplicate lot ID",IF(NOT(ISNUMBER(K29)),"Review quantities",IF(K29&lt;0,"Negative stock",IF(O29="","Enter expiry",IF(P29&lt;0,"Expired",IF(P29&lt;='Summary'!$K$4,"Near expiry",IF(AND(L29&lt;&gt;"",M29&lt;&gt;'Summary'!$E$4),"Check count date",IF(AND(ISNUMBER(N29),N29&lt;&gt;0),"Count difference","Recorded"))))))))))</x:f>
      </x:c>
      <x:c r="R29" s="15" t="str">
        <x:f>IF(A29="","",IF(COUNTIFS('Item setup'!$A$8:$A$47,A29)&lt;&gt;1,"n.a.",INDEX('Item setup'!$B$8:$B$47,MATCH(A29,'Item setup'!$A$8:$A$47,0))))</x:f>
      </x:c>
      <x:c r="S29" s="15" t="str">
        <x:f>IF(A29="","",IF(COUNTIFS('Item setup'!$A$8:$A$47,A29)&lt;&gt;1,"n.a.",INDEX('Item setup'!$E$8:$E$47,MATCH(A29,'Item setup'!$A$8:$A$47,0))))</x:f>
      </x:c>
    </x:row>
    <x:row r="30" ht="24" customHeight="1">
      <x:c r="A30" s="5"/>
      <x:c r="B30" s="5"/>
      <x:c r="C30" s="7"/>
      <x:c r="D30" s="7"/>
      <x:c r="E30" s="7"/>
      <x:c r="F30" s="16"/>
      <x:c r="G30" s="16"/>
      <x:c r="H30" s="16"/>
      <x:c r="I30" s="15" t="str">
        <x:f>IF(OR(A30="",B30=""),"",SUMIFS('Usage log'!$F$8:$F$507,'Usage log'!$B$8:$B$507,A30,'Usage log'!$C$8:$C$507,B30,'Usage log'!$A$8:$A$507,"&gt;="&amp;'Summary'!$B$4,'Usage log'!$A$8:$A$507,"&lt;"&amp;('Summary'!$E$4+1),'Usage log'!$D$8:$D$507,"&lt;&gt;Waste"))</x:f>
      </x:c>
      <x:c r="J30" s="15" t="str">
        <x:f>IF(OR(A30="",B30=""),"",SUMIFS('Usage log'!$F$8:$F$507,'Usage log'!$B$8:$B$507,A30,'Usage log'!$C$8:$C$507,B30,'Usage log'!$A$8:$A$507,"&gt;="&amp;'Summary'!$B$4,'Usage log'!$A$8:$A$507,"&lt;"&amp;('Summary'!$E$4+1),'Usage log'!$D$8:$D$507,"Waste"))</x:f>
      </x:c>
      <x:c r="K30" s="15" t="str">
        <x:f>IF(A30="","",IF(COUNT(F30:H30)&lt;3,"n.a.",F30+G30-H30-I30-J30))</x:f>
      </x:c>
      <x:c r="L30" s="16"/>
      <x:c r="M30" s="7"/>
      <x:c r="N30" s="15" t="str">
        <x:f>IF(OR(NOT(ISNUMBER(L30)),NOT(ISNUMBER(M30))),"",IF(AND(M30='Summary'!$E$4,ISNUMBER(K30)),L30-K30,"n.a."))</x:f>
      </x:c>
      <x:c r="O30" s="18" t="str">
        <x:f>IF(A30="","",IF(AND(C30="",D30=""),"",IF(C30="",D30,IF(D30="",C30,MIN(C30,D30)))))</x:f>
      </x:c>
      <x:c r="P30" s="15" t="str">
        <x:f>IF(O30="","",O30-'Summary'!$E$4)</x:f>
      </x:c>
      <x:c r="Q30" s="15" t="str">
        <x:f>IF(A30="","",IF(OR(B30="",COUNT(F30:H30)&lt;3),"Complete stock inputs",IF(COUNTIFS($B$8:$B$107,B30)&lt;&gt;1,"Duplicate lot ID",IF(NOT(ISNUMBER(K30)),"Review quantities",IF(K30&lt;0,"Negative stock",IF(O30="","Enter expiry",IF(P30&lt;0,"Expired",IF(P30&lt;='Summary'!$K$4,"Near expiry",IF(AND(L30&lt;&gt;"",M30&lt;&gt;'Summary'!$E$4),"Check count date",IF(AND(ISNUMBER(N30),N30&lt;&gt;0),"Count difference","Recorded"))))))))))</x:f>
      </x:c>
      <x:c r="R30" s="15" t="str">
        <x:f>IF(A30="","",IF(COUNTIFS('Item setup'!$A$8:$A$47,A30)&lt;&gt;1,"n.a.",INDEX('Item setup'!$B$8:$B$47,MATCH(A30,'Item setup'!$A$8:$A$47,0))))</x:f>
      </x:c>
      <x:c r="S30" s="15" t="str">
        <x:f>IF(A30="","",IF(COUNTIFS('Item setup'!$A$8:$A$47,A30)&lt;&gt;1,"n.a.",INDEX('Item setup'!$E$8:$E$47,MATCH(A30,'Item setup'!$A$8:$A$47,0))))</x:f>
      </x:c>
    </x:row>
    <x:row r="31" ht="24" customHeight="1">
      <x:c r="A31" s="5"/>
      <x:c r="B31" s="5"/>
      <x:c r="C31" s="7"/>
      <x:c r="D31" s="7"/>
      <x:c r="E31" s="7"/>
      <x:c r="F31" s="16"/>
      <x:c r="G31" s="16"/>
      <x:c r="H31" s="16"/>
      <x:c r="I31" s="15" t="str">
        <x:f>IF(OR(A31="",B31=""),"",SUMIFS('Usage log'!$F$8:$F$507,'Usage log'!$B$8:$B$507,A31,'Usage log'!$C$8:$C$507,B31,'Usage log'!$A$8:$A$507,"&gt;="&amp;'Summary'!$B$4,'Usage log'!$A$8:$A$507,"&lt;"&amp;('Summary'!$E$4+1),'Usage log'!$D$8:$D$507,"&lt;&gt;Waste"))</x:f>
      </x:c>
      <x:c r="J31" s="15" t="str">
        <x:f>IF(OR(A31="",B31=""),"",SUMIFS('Usage log'!$F$8:$F$507,'Usage log'!$B$8:$B$507,A31,'Usage log'!$C$8:$C$507,B31,'Usage log'!$A$8:$A$507,"&gt;="&amp;'Summary'!$B$4,'Usage log'!$A$8:$A$507,"&lt;"&amp;('Summary'!$E$4+1),'Usage log'!$D$8:$D$507,"Waste"))</x:f>
      </x:c>
      <x:c r="K31" s="15" t="str">
        <x:f>IF(A31="","",IF(COUNT(F31:H31)&lt;3,"n.a.",F31+G31-H31-I31-J31))</x:f>
      </x:c>
      <x:c r="L31" s="16"/>
      <x:c r="M31" s="7"/>
      <x:c r="N31" s="15" t="str">
        <x:f>IF(OR(NOT(ISNUMBER(L31)),NOT(ISNUMBER(M31))),"",IF(AND(M31='Summary'!$E$4,ISNUMBER(K31)),L31-K31,"n.a."))</x:f>
      </x:c>
      <x:c r="O31" s="18" t="str">
        <x:f>IF(A31="","",IF(AND(C31="",D31=""),"",IF(C31="",D31,IF(D31="",C31,MIN(C31,D31)))))</x:f>
      </x:c>
      <x:c r="P31" s="15" t="str">
        <x:f>IF(O31="","",O31-'Summary'!$E$4)</x:f>
      </x:c>
      <x:c r="Q31" s="15" t="str">
        <x:f>IF(A31="","",IF(OR(B31="",COUNT(F31:H31)&lt;3),"Complete stock inputs",IF(COUNTIFS($B$8:$B$107,B31)&lt;&gt;1,"Duplicate lot ID",IF(NOT(ISNUMBER(K31)),"Review quantities",IF(K31&lt;0,"Negative stock",IF(O31="","Enter expiry",IF(P31&lt;0,"Expired",IF(P31&lt;='Summary'!$K$4,"Near expiry",IF(AND(L31&lt;&gt;"",M31&lt;&gt;'Summary'!$E$4),"Check count date",IF(AND(ISNUMBER(N31),N31&lt;&gt;0),"Count difference","Recorded"))))))))))</x:f>
      </x:c>
      <x:c r="R31" s="15" t="str">
        <x:f>IF(A31="","",IF(COUNTIFS('Item setup'!$A$8:$A$47,A31)&lt;&gt;1,"n.a.",INDEX('Item setup'!$B$8:$B$47,MATCH(A31,'Item setup'!$A$8:$A$47,0))))</x:f>
      </x:c>
      <x:c r="S31" s="15" t="str">
        <x:f>IF(A31="","",IF(COUNTIFS('Item setup'!$A$8:$A$47,A31)&lt;&gt;1,"n.a.",INDEX('Item setup'!$E$8:$E$47,MATCH(A31,'Item setup'!$A$8:$A$47,0))))</x:f>
      </x:c>
    </x:row>
    <x:row r="32" ht="24" customHeight="1">
      <x:c r="A32" s="5"/>
      <x:c r="B32" s="5"/>
      <x:c r="C32" s="7"/>
      <x:c r="D32" s="7"/>
      <x:c r="E32" s="7"/>
      <x:c r="F32" s="16"/>
      <x:c r="G32" s="16"/>
      <x:c r="H32" s="16"/>
      <x:c r="I32" s="15" t="str">
        <x:f>IF(OR(A32="",B32=""),"",SUMIFS('Usage log'!$F$8:$F$507,'Usage log'!$B$8:$B$507,A32,'Usage log'!$C$8:$C$507,B32,'Usage log'!$A$8:$A$507,"&gt;="&amp;'Summary'!$B$4,'Usage log'!$A$8:$A$507,"&lt;"&amp;('Summary'!$E$4+1),'Usage log'!$D$8:$D$507,"&lt;&gt;Waste"))</x:f>
      </x:c>
      <x:c r="J32" s="15" t="str">
        <x:f>IF(OR(A32="",B32=""),"",SUMIFS('Usage log'!$F$8:$F$507,'Usage log'!$B$8:$B$507,A32,'Usage log'!$C$8:$C$507,B32,'Usage log'!$A$8:$A$507,"&gt;="&amp;'Summary'!$B$4,'Usage log'!$A$8:$A$507,"&lt;"&amp;('Summary'!$E$4+1),'Usage log'!$D$8:$D$507,"Waste"))</x:f>
      </x:c>
      <x:c r="K32" s="15" t="str">
        <x:f>IF(A32="","",IF(COUNT(F32:H32)&lt;3,"n.a.",F32+G32-H32-I32-J32))</x:f>
      </x:c>
      <x:c r="L32" s="16"/>
      <x:c r="M32" s="7"/>
      <x:c r="N32" s="15" t="str">
        <x:f>IF(OR(NOT(ISNUMBER(L32)),NOT(ISNUMBER(M32))),"",IF(AND(M32='Summary'!$E$4,ISNUMBER(K32)),L32-K32,"n.a."))</x:f>
      </x:c>
      <x:c r="O32" s="18" t="str">
        <x:f>IF(A32="","",IF(AND(C32="",D32=""),"",IF(C32="",D32,IF(D32="",C32,MIN(C32,D32)))))</x:f>
      </x:c>
      <x:c r="P32" s="15" t="str">
        <x:f>IF(O32="","",O32-'Summary'!$E$4)</x:f>
      </x:c>
      <x:c r="Q32" s="15" t="str">
        <x:f>IF(A32="","",IF(OR(B32="",COUNT(F32:H32)&lt;3),"Complete stock inputs",IF(COUNTIFS($B$8:$B$107,B32)&lt;&gt;1,"Duplicate lot ID",IF(NOT(ISNUMBER(K32)),"Review quantities",IF(K32&lt;0,"Negative stock",IF(O32="","Enter expiry",IF(P32&lt;0,"Expired",IF(P32&lt;='Summary'!$K$4,"Near expiry",IF(AND(L32&lt;&gt;"",M32&lt;&gt;'Summary'!$E$4),"Check count date",IF(AND(ISNUMBER(N32),N32&lt;&gt;0),"Count difference","Recorded"))))))))))</x:f>
      </x:c>
      <x:c r="R32" s="15" t="str">
        <x:f>IF(A32="","",IF(COUNTIFS('Item setup'!$A$8:$A$47,A32)&lt;&gt;1,"n.a.",INDEX('Item setup'!$B$8:$B$47,MATCH(A32,'Item setup'!$A$8:$A$47,0))))</x:f>
      </x:c>
      <x:c r="S32" s="15" t="str">
        <x:f>IF(A32="","",IF(COUNTIFS('Item setup'!$A$8:$A$47,A32)&lt;&gt;1,"n.a.",INDEX('Item setup'!$E$8:$E$47,MATCH(A32,'Item setup'!$A$8:$A$47,0))))</x:f>
      </x:c>
    </x:row>
    <x:row r="33" ht="24" customHeight="1">
      <x:c r="A33" s="5"/>
      <x:c r="B33" s="5"/>
      <x:c r="C33" s="7"/>
      <x:c r="D33" s="7"/>
      <x:c r="E33" s="7"/>
      <x:c r="F33" s="16"/>
      <x:c r="G33" s="16"/>
      <x:c r="H33" s="16"/>
      <x:c r="I33" s="15" t="str">
        <x:f>IF(OR(A33="",B33=""),"",SUMIFS('Usage log'!$F$8:$F$507,'Usage log'!$B$8:$B$507,A33,'Usage log'!$C$8:$C$507,B33,'Usage log'!$A$8:$A$507,"&gt;="&amp;'Summary'!$B$4,'Usage log'!$A$8:$A$507,"&lt;"&amp;('Summary'!$E$4+1),'Usage log'!$D$8:$D$507,"&lt;&gt;Waste"))</x:f>
      </x:c>
      <x:c r="J33" s="15" t="str">
        <x:f>IF(OR(A33="",B33=""),"",SUMIFS('Usage log'!$F$8:$F$507,'Usage log'!$B$8:$B$507,A33,'Usage log'!$C$8:$C$507,B33,'Usage log'!$A$8:$A$507,"&gt;="&amp;'Summary'!$B$4,'Usage log'!$A$8:$A$507,"&lt;"&amp;('Summary'!$E$4+1),'Usage log'!$D$8:$D$507,"Waste"))</x:f>
      </x:c>
      <x:c r="K33" s="15" t="str">
        <x:f>IF(A33="","",IF(COUNT(F33:H33)&lt;3,"n.a.",F33+G33-H33-I33-J33))</x:f>
      </x:c>
      <x:c r="L33" s="16"/>
      <x:c r="M33" s="7"/>
      <x:c r="N33" s="15" t="str">
        <x:f>IF(OR(NOT(ISNUMBER(L33)),NOT(ISNUMBER(M33))),"",IF(AND(M33='Summary'!$E$4,ISNUMBER(K33)),L33-K33,"n.a."))</x:f>
      </x:c>
      <x:c r="O33" s="18" t="str">
        <x:f>IF(A33="","",IF(AND(C33="",D33=""),"",IF(C33="",D33,IF(D33="",C33,MIN(C33,D33)))))</x:f>
      </x:c>
      <x:c r="P33" s="15" t="str">
        <x:f>IF(O33="","",O33-'Summary'!$E$4)</x:f>
      </x:c>
      <x:c r="Q33" s="15" t="str">
        <x:f>IF(A33="","",IF(OR(B33="",COUNT(F33:H33)&lt;3),"Complete stock inputs",IF(COUNTIFS($B$8:$B$107,B33)&lt;&gt;1,"Duplicate lot ID",IF(NOT(ISNUMBER(K33)),"Review quantities",IF(K33&lt;0,"Negative stock",IF(O33="","Enter expiry",IF(P33&lt;0,"Expired",IF(P33&lt;='Summary'!$K$4,"Near expiry",IF(AND(L33&lt;&gt;"",M33&lt;&gt;'Summary'!$E$4),"Check count date",IF(AND(ISNUMBER(N33),N33&lt;&gt;0),"Count difference","Recorded"))))))))))</x:f>
      </x:c>
      <x:c r="R33" s="15" t="str">
        <x:f>IF(A33="","",IF(COUNTIFS('Item setup'!$A$8:$A$47,A33)&lt;&gt;1,"n.a.",INDEX('Item setup'!$B$8:$B$47,MATCH(A33,'Item setup'!$A$8:$A$47,0))))</x:f>
      </x:c>
      <x:c r="S33" s="15" t="str">
        <x:f>IF(A33="","",IF(COUNTIFS('Item setup'!$A$8:$A$47,A33)&lt;&gt;1,"n.a.",INDEX('Item setup'!$E$8:$E$47,MATCH(A33,'Item setup'!$A$8:$A$47,0))))</x:f>
      </x:c>
    </x:row>
    <x:row r="34" ht="24" customHeight="1">
      <x:c r="A34" s="5"/>
      <x:c r="B34" s="5"/>
      <x:c r="C34" s="7"/>
      <x:c r="D34" s="7"/>
      <x:c r="E34" s="7"/>
      <x:c r="F34" s="16"/>
      <x:c r="G34" s="16"/>
      <x:c r="H34" s="16"/>
      <x:c r="I34" s="15" t="str">
        <x:f>IF(OR(A34="",B34=""),"",SUMIFS('Usage log'!$F$8:$F$507,'Usage log'!$B$8:$B$507,A34,'Usage log'!$C$8:$C$507,B34,'Usage log'!$A$8:$A$507,"&gt;="&amp;'Summary'!$B$4,'Usage log'!$A$8:$A$507,"&lt;"&amp;('Summary'!$E$4+1),'Usage log'!$D$8:$D$507,"&lt;&gt;Waste"))</x:f>
      </x:c>
      <x:c r="J34" s="15" t="str">
        <x:f>IF(OR(A34="",B34=""),"",SUMIFS('Usage log'!$F$8:$F$507,'Usage log'!$B$8:$B$507,A34,'Usage log'!$C$8:$C$507,B34,'Usage log'!$A$8:$A$507,"&gt;="&amp;'Summary'!$B$4,'Usage log'!$A$8:$A$507,"&lt;"&amp;('Summary'!$E$4+1),'Usage log'!$D$8:$D$507,"Waste"))</x:f>
      </x:c>
      <x:c r="K34" s="15" t="str">
        <x:f>IF(A34="","",IF(COUNT(F34:H34)&lt;3,"n.a.",F34+G34-H34-I34-J34))</x:f>
      </x:c>
      <x:c r="L34" s="16"/>
      <x:c r="M34" s="7"/>
      <x:c r="N34" s="15" t="str">
        <x:f>IF(OR(NOT(ISNUMBER(L34)),NOT(ISNUMBER(M34))),"",IF(AND(M34='Summary'!$E$4,ISNUMBER(K34)),L34-K34,"n.a."))</x:f>
      </x:c>
      <x:c r="O34" s="18" t="str">
        <x:f>IF(A34="","",IF(AND(C34="",D34=""),"",IF(C34="",D34,IF(D34="",C34,MIN(C34,D34)))))</x:f>
      </x:c>
      <x:c r="P34" s="15" t="str">
        <x:f>IF(O34="","",O34-'Summary'!$E$4)</x:f>
      </x:c>
      <x:c r="Q34" s="15" t="str">
        <x:f>IF(A34="","",IF(OR(B34="",COUNT(F34:H34)&lt;3),"Complete stock inputs",IF(COUNTIFS($B$8:$B$107,B34)&lt;&gt;1,"Duplicate lot ID",IF(NOT(ISNUMBER(K34)),"Review quantities",IF(K34&lt;0,"Negative stock",IF(O34="","Enter expiry",IF(P34&lt;0,"Expired",IF(P34&lt;='Summary'!$K$4,"Near expiry",IF(AND(L34&lt;&gt;"",M34&lt;&gt;'Summary'!$E$4),"Check count date",IF(AND(ISNUMBER(N34),N34&lt;&gt;0),"Count difference","Recorded"))))))))))</x:f>
      </x:c>
      <x:c r="R34" s="15" t="str">
        <x:f>IF(A34="","",IF(COUNTIFS('Item setup'!$A$8:$A$47,A34)&lt;&gt;1,"n.a.",INDEX('Item setup'!$B$8:$B$47,MATCH(A34,'Item setup'!$A$8:$A$47,0))))</x:f>
      </x:c>
      <x:c r="S34" s="15" t="str">
        <x:f>IF(A34="","",IF(COUNTIFS('Item setup'!$A$8:$A$47,A34)&lt;&gt;1,"n.a.",INDEX('Item setup'!$E$8:$E$47,MATCH(A34,'Item setup'!$A$8:$A$47,0))))</x:f>
      </x:c>
    </x:row>
    <x:row r="35" ht="24" customHeight="1">
      <x:c r="A35" s="5"/>
      <x:c r="B35" s="5"/>
      <x:c r="C35" s="7"/>
      <x:c r="D35" s="7"/>
      <x:c r="E35" s="7"/>
      <x:c r="F35" s="16"/>
      <x:c r="G35" s="16"/>
      <x:c r="H35" s="16"/>
      <x:c r="I35" s="15" t="str">
        <x:f>IF(OR(A35="",B35=""),"",SUMIFS('Usage log'!$F$8:$F$507,'Usage log'!$B$8:$B$507,A35,'Usage log'!$C$8:$C$507,B35,'Usage log'!$A$8:$A$507,"&gt;="&amp;'Summary'!$B$4,'Usage log'!$A$8:$A$507,"&lt;"&amp;('Summary'!$E$4+1),'Usage log'!$D$8:$D$507,"&lt;&gt;Waste"))</x:f>
      </x:c>
      <x:c r="J35" s="15" t="str">
        <x:f>IF(OR(A35="",B35=""),"",SUMIFS('Usage log'!$F$8:$F$507,'Usage log'!$B$8:$B$507,A35,'Usage log'!$C$8:$C$507,B35,'Usage log'!$A$8:$A$507,"&gt;="&amp;'Summary'!$B$4,'Usage log'!$A$8:$A$507,"&lt;"&amp;('Summary'!$E$4+1),'Usage log'!$D$8:$D$507,"Waste"))</x:f>
      </x:c>
      <x:c r="K35" s="15" t="str">
        <x:f>IF(A35="","",IF(COUNT(F35:H35)&lt;3,"n.a.",F35+G35-H35-I35-J35))</x:f>
      </x:c>
      <x:c r="L35" s="16"/>
      <x:c r="M35" s="7"/>
      <x:c r="N35" s="15" t="str">
        <x:f>IF(OR(NOT(ISNUMBER(L35)),NOT(ISNUMBER(M35))),"",IF(AND(M35='Summary'!$E$4,ISNUMBER(K35)),L35-K35,"n.a."))</x:f>
      </x:c>
      <x:c r="O35" s="18" t="str">
        <x:f>IF(A35="","",IF(AND(C35="",D35=""),"",IF(C35="",D35,IF(D35="",C35,MIN(C35,D35)))))</x:f>
      </x:c>
      <x:c r="P35" s="15" t="str">
        <x:f>IF(O35="","",O35-'Summary'!$E$4)</x:f>
      </x:c>
      <x:c r="Q35" s="15" t="str">
        <x:f>IF(A35="","",IF(OR(B35="",COUNT(F35:H35)&lt;3),"Complete stock inputs",IF(COUNTIFS($B$8:$B$107,B35)&lt;&gt;1,"Duplicate lot ID",IF(NOT(ISNUMBER(K35)),"Review quantities",IF(K35&lt;0,"Negative stock",IF(O35="","Enter expiry",IF(P35&lt;0,"Expired",IF(P35&lt;='Summary'!$K$4,"Near expiry",IF(AND(L35&lt;&gt;"",M35&lt;&gt;'Summary'!$E$4),"Check count date",IF(AND(ISNUMBER(N35),N35&lt;&gt;0),"Count difference","Recorded"))))))))))</x:f>
      </x:c>
      <x:c r="R35" s="15" t="str">
        <x:f>IF(A35="","",IF(COUNTIFS('Item setup'!$A$8:$A$47,A35)&lt;&gt;1,"n.a.",INDEX('Item setup'!$B$8:$B$47,MATCH(A35,'Item setup'!$A$8:$A$47,0))))</x:f>
      </x:c>
      <x:c r="S35" s="15" t="str">
        <x:f>IF(A35="","",IF(COUNTIFS('Item setup'!$A$8:$A$47,A35)&lt;&gt;1,"n.a.",INDEX('Item setup'!$E$8:$E$47,MATCH(A35,'Item setup'!$A$8:$A$47,0))))</x:f>
      </x:c>
    </x:row>
    <x:row r="36" ht="24" customHeight="1">
      <x:c r="A36" s="5"/>
      <x:c r="B36" s="5"/>
      <x:c r="C36" s="7"/>
      <x:c r="D36" s="7"/>
      <x:c r="E36" s="7"/>
      <x:c r="F36" s="16"/>
      <x:c r="G36" s="16"/>
      <x:c r="H36" s="16"/>
      <x:c r="I36" s="15" t="str">
        <x:f>IF(OR(A36="",B36=""),"",SUMIFS('Usage log'!$F$8:$F$507,'Usage log'!$B$8:$B$507,A36,'Usage log'!$C$8:$C$507,B36,'Usage log'!$A$8:$A$507,"&gt;="&amp;'Summary'!$B$4,'Usage log'!$A$8:$A$507,"&lt;"&amp;('Summary'!$E$4+1),'Usage log'!$D$8:$D$507,"&lt;&gt;Waste"))</x:f>
      </x:c>
      <x:c r="J36" s="15" t="str">
        <x:f>IF(OR(A36="",B36=""),"",SUMIFS('Usage log'!$F$8:$F$507,'Usage log'!$B$8:$B$507,A36,'Usage log'!$C$8:$C$507,B36,'Usage log'!$A$8:$A$507,"&gt;="&amp;'Summary'!$B$4,'Usage log'!$A$8:$A$507,"&lt;"&amp;('Summary'!$E$4+1),'Usage log'!$D$8:$D$507,"Waste"))</x:f>
      </x:c>
      <x:c r="K36" s="15" t="str">
        <x:f>IF(A36="","",IF(COUNT(F36:H36)&lt;3,"n.a.",F36+G36-H36-I36-J36))</x:f>
      </x:c>
      <x:c r="L36" s="16"/>
      <x:c r="M36" s="7"/>
      <x:c r="N36" s="15" t="str">
        <x:f>IF(OR(NOT(ISNUMBER(L36)),NOT(ISNUMBER(M36))),"",IF(AND(M36='Summary'!$E$4,ISNUMBER(K36)),L36-K36,"n.a."))</x:f>
      </x:c>
      <x:c r="O36" s="18" t="str">
        <x:f>IF(A36="","",IF(AND(C36="",D36=""),"",IF(C36="",D36,IF(D36="",C36,MIN(C36,D36)))))</x:f>
      </x:c>
      <x:c r="P36" s="15" t="str">
        <x:f>IF(O36="","",O36-'Summary'!$E$4)</x:f>
      </x:c>
      <x:c r="Q36" s="15" t="str">
        <x:f>IF(A36="","",IF(OR(B36="",COUNT(F36:H36)&lt;3),"Complete stock inputs",IF(COUNTIFS($B$8:$B$107,B36)&lt;&gt;1,"Duplicate lot ID",IF(NOT(ISNUMBER(K36)),"Review quantities",IF(K36&lt;0,"Negative stock",IF(O36="","Enter expiry",IF(P36&lt;0,"Expired",IF(P36&lt;='Summary'!$K$4,"Near expiry",IF(AND(L36&lt;&gt;"",M36&lt;&gt;'Summary'!$E$4),"Check count date",IF(AND(ISNUMBER(N36),N36&lt;&gt;0),"Count difference","Recorded"))))))))))</x:f>
      </x:c>
      <x:c r="R36" s="15" t="str">
        <x:f>IF(A36="","",IF(COUNTIFS('Item setup'!$A$8:$A$47,A36)&lt;&gt;1,"n.a.",INDEX('Item setup'!$B$8:$B$47,MATCH(A36,'Item setup'!$A$8:$A$47,0))))</x:f>
      </x:c>
      <x:c r="S36" s="15" t="str">
        <x:f>IF(A36="","",IF(COUNTIFS('Item setup'!$A$8:$A$47,A36)&lt;&gt;1,"n.a.",INDEX('Item setup'!$E$8:$E$47,MATCH(A36,'Item setup'!$A$8:$A$47,0))))</x:f>
      </x:c>
    </x:row>
    <x:row r="37" ht="24" customHeight="1">
      <x:c r="A37" s="5"/>
      <x:c r="B37" s="5"/>
      <x:c r="C37" s="7"/>
      <x:c r="D37" s="7"/>
      <x:c r="E37" s="7"/>
      <x:c r="F37" s="16"/>
      <x:c r="G37" s="16"/>
      <x:c r="H37" s="16"/>
      <x:c r="I37" s="15" t="str">
        <x:f>IF(OR(A37="",B37=""),"",SUMIFS('Usage log'!$F$8:$F$507,'Usage log'!$B$8:$B$507,A37,'Usage log'!$C$8:$C$507,B37,'Usage log'!$A$8:$A$507,"&gt;="&amp;'Summary'!$B$4,'Usage log'!$A$8:$A$507,"&lt;"&amp;('Summary'!$E$4+1),'Usage log'!$D$8:$D$507,"&lt;&gt;Waste"))</x:f>
      </x:c>
      <x:c r="J37" s="15" t="str">
        <x:f>IF(OR(A37="",B37=""),"",SUMIFS('Usage log'!$F$8:$F$507,'Usage log'!$B$8:$B$507,A37,'Usage log'!$C$8:$C$507,B37,'Usage log'!$A$8:$A$507,"&gt;="&amp;'Summary'!$B$4,'Usage log'!$A$8:$A$507,"&lt;"&amp;('Summary'!$E$4+1),'Usage log'!$D$8:$D$507,"Waste"))</x:f>
      </x:c>
      <x:c r="K37" s="15" t="str">
        <x:f>IF(A37="","",IF(COUNT(F37:H37)&lt;3,"n.a.",F37+G37-H37-I37-J37))</x:f>
      </x:c>
      <x:c r="L37" s="16"/>
      <x:c r="M37" s="7"/>
      <x:c r="N37" s="15" t="str">
        <x:f>IF(OR(NOT(ISNUMBER(L37)),NOT(ISNUMBER(M37))),"",IF(AND(M37='Summary'!$E$4,ISNUMBER(K37)),L37-K37,"n.a."))</x:f>
      </x:c>
      <x:c r="O37" s="18" t="str">
        <x:f>IF(A37="","",IF(AND(C37="",D37=""),"",IF(C37="",D37,IF(D37="",C37,MIN(C37,D37)))))</x:f>
      </x:c>
      <x:c r="P37" s="15" t="str">
        <x:f>IF(O37="","",O37-'Summary'!$E$4)</x:f>
      </x:c>
      <x:c r="Q37" s="15" t="str">
        <x:f>IF(A37="","",IF(OR(B37="",COUNT(F37:H37)&lt;3),"Complete stock inputs",IF(COUNTIFS($B$8:$B$107,B37)&lt;&gt;1,"Duplicate lot ID",IF(NOT(ISNUMBER(K37)),"Review quantities",IF(K37&lt;0,"Negative stock",IF(O37="","Enter expiry",IF(P37&lt;0,"Expired",IF(P37&lt;='Summary'!$K$4,"Near expiry",IF(AND(L37&lt;&gt;"",M37&lt;&gt;'Summary'!$E$4),"Check count date",IF(AND(ISNUMBER(N37),N37&lt;&gt;0),"Count difference","Recorded"))))))))))</x:f>
      </x:c>
      <x:c r="R37" s="15" t="str">
        <x:f>IF(A37="","",IF(COUNTIFS('Item setup'!$A$8:$A$47,A37)&lt;&gt;1,"n.a.",INDEX('Item setup'!$B$8:$B$47,MATCH(A37,'Item setup'!$A$8:$A$47,0))))</x:f>
      </x:c>
      <x:c r="S37" s="15" t="str">
        <x:f>IF(A37="","",IF(COUNTIFS('Item setup'!$A$8:$A$47,A37)&lt;&gt;1,"n.a.",INDEX('Item setup'!$E$8:$E$47,MATCH(A37,'Item setup'!$A$8:$A$47,0))))</x:f>
      </x:c>
    </x:row>
    <x:row r="38" ht="24" customHeight="1">
      <x:c r="A38" s="5"/>
      <x:c r="B38" s="5"/>
      <x:c r="C38" s="7"/>
      <x:c r="D38" s="7"/>
      <x:c r="E38" s="7"/>
      <x:c r="F38" s="16"/>
      <x:c r="G38" s="16"/>
      <x:c r="H38" s="16"/>
      <x:c r="I38" s="15" t="str">
        <x:f>IF(OR(A38="",B38=""),"",SUMIFS('Usage log'!$F$8:$F$507,'Usage log'!$B$8:$B$507,A38,'Usage log'!$C$8:$C$507,B38,'Usage log'!$A$8:$A$507,"&gt;="&amp;'Summary'!$B$4,'Usage log'!$A$8:$A$507,"&lt;"&amp;('Summary'!$E$4+1),'Usage log'!$D$8:$D$507,"&lt;&gt;Waste"))</x:f>
      </x:c>
      <x:c r="J38" s="15" t="str">
        <x:f>IF(OR(A38="",B38=""),"",SUMIFS('Usage log'!$F$8:$F$507,'Usage log'!$B$8:$B$507,A38,'Usage log'!$C$8:$C$507,B38,'Usage log'!$A$8:$A$507,"&gt;="&amp;'Summary'!$B$4,'Usage log'!$A$8:$A$507,"&lt;"&amp;('Summary'!$E$4+1),'Usage log'!$D$8:$D$507,"Waste"))</x:f>
      </x:c>
      <x:c r="K38" s="15" t="str">
        <x:f>IF(A38="","",IF(COUNT(F38:H38)&lt;3,"n.a.",F38+G38-H38-I38-J38))</x:f>
      </x:c>
      <x:c r="L38" s="16"/>
      <x:c r="M38" s="7"/>
      <x:c r="N38" s="15" t="str">
        <x:f>IF(OR(NOT(ISNUMBER(L38)),NOT(ISNUMBER(M38))),"",IF(AND(M38='Summary'!$E$4,ISNUMBER(K38)),L38-K38,"n.a."))</x:f>
      </x:c>
      <x:c r="O38" s="18" t="str">
        <x:f>IF(A38="","",IF(AND(C38="",D38=""),"",IF(C38="",D38,IF(D38="",C38,MIN(C38,D38)))))</x:f>
      </x:c>
      <x:c r="P38" s="15" t="str">
        <x:f>IF(O38="","",O38-'Summary'!$E$4)</x:f>
      </x:c>
      <x:c r="Q38" s="15" t="str">
        <x:f>IF(A38="","",IF(OR(B38="",COUNT(F38:H38)&lt;3),"Complete stock inputs",IF(COUNTIFS($B$8:$B$107,B38)&lt;&gt;1,"Duplicate lot ID",IF(NOT(ISNUMBER(K38)),"Review quantities",IF(K38&lt;0,"Negative stock",IF(O38="","Enter expiry",IF(P38&lt;0,"Expired",IF(P38&lt;='Summary'!$K$4,"Near expiry",IF(AND(L38&lt;&gt;"",M38&lt;&gt;'Summary'!$E$4),"Check count date",IF(AND(ISNUMBER(N38),N38&lt;&gt;0),"Count difference","Recorded"))))))))))</x:f>
      </x:c>
      <x:c r="R38" s="15" t="str">
        <x:f>IF(A38="","",IF(COUNTIFS('Item setup'!$A$8:$A$47,A38)&lt;&gt;1,"n.a.",INDEX('Item setup'!$B$8:$B$47,MATCH(A38,'Item setup'!$A$8:$A$47,0))))</x:f>
      </x:c>
      <x:c r="S38" s="15" t="str">
        <x:f>IF(A38="","",IF(COUNTIFS('Item setup'!$A$8:$A$47,A38)&lt;&gt;1,"n.a.",INDEX('Item setup'!$E$8:$E$47,MATCH(A38,'Item setup'!$A$8:$A$47,0))))</x:f>
      </x:c>
    </x:row>
    <x:row r="39" ht="24" customHeight="1">
      <x:c r="A39" s="5"/>
      <x:c r="B39" s="5"/>
      <x:c r="C39" s="7"/>
      <x:c r="D39" s="7"/>
      <x:c r="E39" s="7"/>
      <x:c r="F39" s="16"/>
      <x:c r="G39" s="16"/>
      <x:c r="H39" s="16"/>
      <x:c r="I39" s="15" t="str">
        <x:f>IF(OR(A39="",B39=""),"",SUMIFS('Usage log'!$F$8:$F$507,'Usage log'!$B$8:$B$507,A39,'Usage log'!$C$8:$C$507,B39,'Usage log'!$A$8:$A$507,"&gt;="&amp;'Summary'!$B$4,'Usage log'!$A$8:$A$507,"&lt;"&amp;('Summary'!$E$4+1),'Usage log'!$D$8:$D$507,"&lt;&gt;Waste"))</x:f>
      </x:c>
      <x:c r="J39" s="15" t="str">
        <x:f>IF(OR(A39="",B39=""),"",SUMIFS('Usage log'!$F$8:$F$507,'Usage log'!$B$8:$B$507,A39,'Usage log'!$C$8:$C$507,B39,'Usage log'!$A$8:$A$507,"&gt;="&amp;'Summary'!$B$4,'Usage log'!$A$8:$A$507,"&lt;"&amp;('Summary'!$E$4+1),'Usage log'!$D$8:$D$507,"Waste"))</x:f>
      </x:c>
      <x:c r="K39" s="15" t="str">
        <x:f>IF(A39="","",IF(COUNT(F39:H39)&lt;3,"n.a.",F39+G39-H39-I39-J39))</x:f>
      </x:c>
      <x:c r="L39" s="16"/>
      <x:c r="M39" s="7"/>
      <x:c r="N39" s="15" t="str">
        <x:f>IF(OR(NOT(ISNUMBER(L39)),NOT(ISNUMBER(M39))),"",IF(AND(M39='Summary'!$E$4,ISNUMBER(K39)),L39-K39,"n.a."))</x:f>
      </x:c>
      <x:c r="O39" s="18" t="str">
        <x:f>IF(A39="","",IF(AND(C39="",D39=""),"",IF(C39="",D39,IF(D39="",C39,MIN(C39,D39)))))</x:f>
      </x:c>
      <x:c r="P39" s="15" t="str">
        <x:f>IF(O39="","",O39-'Summary'!$E$4)</x:f>
      </x:c>
      <x:c r="Q39" s="15" t="str">
        <x:f>IF(A39="","",IF(OR(B39="",COUNT(F39:H39)&lt;3),"Complete stock inputs",IF(COUNTIFS($B$8:$B$107,B39)&lt;&gt;1,"Duplicate lot ID",IF(NOT(ISNUMBER(K39)),"Review quantities",IF(K39&lt;0,"Negative stock",IF(O39="","Enter expiry",IF(P39&lt;0,"Expired",IF(P39&lt;='Summary'!$K$4,"Near expiry",IF(AND(L39&lt;&gt;"",M39&lt;&gt;'Summary'!$E$4),"Check count date",IF(AND(ISNUMBER(N39),N39&lt;&gt;0),"Count difference","Recorded"))))))))))</x:f>
      </x:c>
      <x:c r="R39" s="15" t="str">
        <x:f>IF(A39="","",IF(COUNTIFS('Item setup'!$A$8:$A$47,A39)&lt;&gt;1,"n.a.",INDEX('Item setup'!$B$8:$B$47,MATCH(A39,'Item setup'!$A$8:$A$47,0))))</x:f>
      </x:c>
      <x:c r="S39" s="15" t="str">
        <x:f>IF(A39="","",IF(COUNTIFS('Item setup'!$A$8:$A$47,A39)&lt;&gt;1,"n.a.",INDEX('Item setup'!$E$8:$E$47,MATCH(A39,'Item setup'!$A$8:$A$47,0))))</x:f>
      </x:c>
    </x:row>
    <x:row r="40" ht="24" customHeight="1">
      <x:c r="A40" s="5"/>
      <x:c r="B40" s="5"/>
      <x:c r="C40" s="7"/>
      <x:c r="D40" s="7"/>
      <x:c r="E40" s="7"/>
      <x:c r="F40" s="16"/>
      <x:c r="G40" s="16"/>
      <x:c r="H40" s="16"/>
      <x:c r="I40" s="15" t="str">
        <x:f>IF(OR(A40="",B40=""),"",SUMIFS('Usage log'!$F$8:$F$507,'Usage log'!$B$8:$B$507,A40,'Usage log'!$C$8:$C$507,B40,'Usage log'!$A$8:$A$507,"&gt;="&amp;'Summary'!$B$4,'Usage log'!$A$8:$A$507,"&lt;"&amp;('Summary'!$E$4+1),'Usage log'!$D$8:$D$507,"&lt;&gt;Waste"))</x:f>
      </x:c>
      <x:c r="J40" s="15" t="str">
        <x:f>IF(OR(A40="",B40=""),"",SUMIFS('Usage log'!$F$8:$F$507,'Usage log'!$B$8:$B$507,A40,'Usage log'!$C$8:$C$507,B40,'Usage log'!$A$8:$A$507,"&gt;="&amp;'Summary'!$B$4,'Usage log'!$A$8:$A$507,"&lt;"&amp;('Summary'!$E$4+1),'Usage log'!$D$8:$D$507,"Waste"))</x:f>
      </x:c>
      <x:c r="K40" s="15" t="str">
        <x:f>IF(A40="","",IF(COUNT(F40:H40)&lt;3,"n.a.",F40+G40-H40-I40-J40))</x:f>
      </x:c>
      <x:c r="L40" s="16"/>
      <x:c r="M40" s="7"/>
      <x:c r="N40" s="15" t="str">
        <x:f>IF(OR(NOT(ISNUMBER(L40)),NOT(ISNUMBER(M40))),"",IF(AND(M40='Summary'!$E$4,ISNUMBER(K40)),L40-K40,"n.a."))</x:f>
      </x:c>
      <x:c r="O40" s="18" t="str">
        <x:f>IF(A40="","",IF(AND(C40="",D40=""),"",IF(C40="",D40,IF(D40="",C40,MIN(C40,D40)))))</x:f>
      </x:c>
      <x:c r="P40" s="15" t="str">
        <x:f>IF(O40="","",O40-'Summary'!$E$4)</x:f>
      </x:c>
      <x:c r="Q40" s="15" t="str">
        <x:f>IF(A40="","",IF(OR(B40="",COUNT(F40:H40)&lt;3),"Complete stock inputs",IF(COUNTIFS($B$8:$B$107,B40)&lt;&gt;1,"Duplicate lot ID",IF(NOT(ISNUMBER(K40)),"Review quantities",IF(K40&lt;0,"Negative stock",IF(O40="","Enter expiry",IF(P40&lt;0,"Expired",IF(P40&lt;='Summary'!$K$4,"Near expiry",IF(AND(L40&lt;&gt;"",M40&lt;&gt;'Summary'!$E$4),"Check count date",IF(AND(ISNUMBER(N40),N40&lt;&gt;0),"Count difference","Recorded"))))))))))</x:f>
      </x:c>
      <x:c r="R40" s="15" t="str">
        <x:f>IF(A40="","",IF(COUNTIFS('Item setup'!$A$8:$A$47,A40)&lt;&gt;1,"n.a.",INDEX('Item setup'!$B$8:$B$47,MATCH(A40,'Item setup'!$A$8:$A$47,0))))</x:f>
      </x:c>
      <x:c r="S40" s="15" t="str">
        <x:f>IF(A40="","",IF(COUNTIFS('Item setup'!$A$8:$A$47,A40)&lt;&gt;1,"n.a.",INDEX('Item setup'!$E$8:$E$47,MATCH(A40,'Item setup'!$A$8:$A$47,0))))</x:f>
      </x:c>
    </x:row>
    <x:row r="41" ht="24" customHeight="1">
      <x:c r="A41" s="5"/>
      <x:c r="B41" s="5"/>
      <x:c r="C41" s="7"/>
      <x:c r="D41" s="7"/>
      <x:c r="E41" s="7"/>
      <x:c r="F41" s="16"/>
      <x:c r="G41" s="16"/>
      <x:c r="H41" s="16"/>
      <x:c r="I41" s="15" t="str">
        <x:f>IF(OR(A41="",B41=""),"",SUMIFS('Usage log'!$F$8:$F$507,'Usage log'!$B$8:$B$507,A41,'Usage log'!$C$8:$C$507,B41,'Usage log'!$A$8:$A$507,"&gt;="&amp;'Summary'!$B$4,'Usage log'!$A$8:$A$507,"&lt;"&amp;('Summary'!$E$4+1),'Usage log'!$D$8:$D$507,"&lt;&gt;Waste"))</x:f>
      </x:c>
      <x:c r="J41" s="15" t="str">
        <x:f>IF(OR(A41="",B41=""),"",SUMIFS('Usage log'!$F$8:$F$507,'Usage log'!$B$8:$B$507,A41,'Usage log'!$C$8:$C$507,B41,'Usage log'!$A$8:$A$507,"&gt;="&amp;'Summary'!$B$4,'Usage log'!$A$8:$A$507,"&lt;"&amp;('Summary'!$E$4+1),'Usage log'!$D$8:$D$507,"Waste"))</x:f>
      </x:c>
      <x:c r="K41" s="15" t="str">
        <x:f>IF(A41="","",IF(COUNT(F41:H41)&lt;3,"n.a.",F41+G41-H41-I41-J41))</x:f>
      </x:c>
      <x:c r="L41" s="16"/>
      <x:c r="M41" s="7"/>
      <x:c r="N41" s="15" t="str">
        <x:f>IF(OR(NOT(ISNUMBER(L41)),NOT(ISNUMBER(M41))),"",IF(AND(M41='Summary'!$E$4,ISNUMBER(K41)),L41-K41,"n.a."))</x:f>
      </x:c>
      <x:c r="O41" s="18" t="str">
        <x:f>IF(A41="","",IF(AND(C41="",D41=""),"",IF(C41="",D41,IF(D41="",C41,MIN(C41,D41)))))</x:f>
      </x:c>
      <x:c r="P41" s="15" t="str">
        <x:f>IF(O41="","",O41-'Summary'!$E$4)</x:f>
      </x:c>
      <x:c r="Q41" s="15" t="str">
        <x:f>IF(A41="","",IF(OR(B41="",COUNT(F41:H41)&lt;3),"Complete stock inputs",IF(COUNTIFS($B$8:$B$107,B41)&lt;&gt;1,"Duplicate lot ID",IF(NOT(ISNUMBER(K41)),"Review quantities",IF(K41&lt;0,"Negative stock",IF(O41="","Enter expiry",IF(P41&lt;0,"Expired",IF(P41&lt;='Summary'!$K$4,"Near expiry",IF(AND(L41&lt;&gt;"",M41&lt;&gt;'Summary'!$E$4),"Check count date",IF(AND(ISNUMBER(N41),N41&lt;&gt;0),"Count difference","Recorded"))))))))))</x:f>
      </x:c>
      <x:c r="R41" s="15" t="str">
        <x:f>IF(A41="","",IF(COUNTIFS('Item setup'!$A$8:$A$47,A41)&lt;&gt;1,"n.a.",INDEX('Item setup'!$B$8:$B$47,MATCH(A41,'Item setup'!$A$8:$A$47,0))))</x:f>
      </x:c>
      <x:c r="S41" s="15" t="str">
        <x:f>IF(A41="","",IF(COUNTIFS('Item setup'!$A$8:$A$47,A41)&lt;&gt;1,"n.a.",INDEX('Item setup'!$E$8:$E$47,MATCH(A41,'Item setup'!$A$8:$A$47,0))))</x:f>
      </x:c>
    </x:row>
    <x:row r="42" ht="24" customHeight="1">
      <x:c r="A42" s="5"/>
      <x:c r="B42" s="5"/>
      <x:c r="C42" s="7"/>
      <x:c r="D42" s="7"/>
      <x:c r="E42" s="7"/>
      <x:c r="F42" s="16"/>
      <x:c r="G42" s="16"/>
      <x:c r="H42" s="16"/>
      <x:c r="I42" s="15" t="str">
        <x:f>IF(OR(A42="",B42=""),"",SUMIFS('Usage log'!$F$8:$F$507,'Usage log'!$B$8:$B$507,A42,'Usage log'!$C$8:$C$507,B42,'Usage log'!$A$8:$A$507,"&gt;="&amp;'Summary'!$B$4,'Usage log'!$A$8:$A$507,"&lt;"&amp;('Summary'!$E$4+1),'Usage log'!$D$8:$D$507,"&lt;&gt;Waste"))</x:f>
      </x:c>
      <x:c r="J42" s="15" t="str">
        <x:f>IF(OR(A42="",B42=""),"",SUMIFS('Usage log'!$F$8:$F$507,'Usage log'!$B$8:$B$507,A42,'Usage log'!$C$8:$C$507,B42,'Usage log'!$A$8:$A$507,"&gt;="&amp;'Summary'!$B$4,'Usage log'!$A$8:$A$507,"&lt;"&amp;('Summary'!$E$4+1),'Usage log'!$D$8:$D$507,"Waste"))</x:f>
      </x:c>
      <x:c r="K42" s="15" t="str">
        <x:f>IF(A42="","",IF(COUNT(F42:H42)&lt;3,"n.a.",F42+G42-H42-I42-J42))</x:f>
      </x:c>
      <x:c r="L42" s="16"/>
      <x:c r="M42" s="7"/>
      <x:c r="N42" s="15" t="str">
        <x:f>IF(OR(NOT(ISNUMBER(L42)),NOT(ISNUMBER(M42))),"",IF(AND(M42='Summary'!$E$4,ISNUMBER(K42)),L42-K42,"n.a."))</x:f>
      </x:c>
      <x:c r="O42" s="18" t="str">
        <x:f>IF(A42="","",IF(AND(C42="",D42=""),"",IF(C42="",D42,IF(D42="",C42,MIN(C42,D42)))))</x:f>
      </x:c>
      <x:c r="P42" s="15" t="str">
        <x:f>IF(O42="","",O42-'Summary'!$E$4)</x:f>
      </x:c>
      <x:c r="Q42" s="15" t="str">
        <x:f>IF(A42="","",IF(OR(B42="",COUNT(F42:H42)&lt;3),"Complete stock inputs",IF(COUNTIFS($B$8:$B$107,B42)&lt;&gt;1,"Duplicate lot ID",IF(NOT(ISNUMBER(K42)),"Review quantities",IF(K42&lt;0,"Negative stock",IF(O42="","Enter expiry",IF(P42&lt;0,"Expired",IF(P42&lt;='Summary'!$K$4,"Near expiry",IF(AND(L42&lt;&gt;"",M42&lt;&gt;'Summary'!$E$4),"Check count date",IF(AND(ISNUMBER(N42),N42&lt;&gt;0),"Count difference","Recorded"))))))))))</x:f>
      </x:c>
      <x:c r="R42" s="15" t="str">
        <x:f>IF(A42="","",IF(COUNTIFS('Item setup'!$A$8:$A$47,A42)&lt;&gt;1,"n.a.",INDEX('Item setup'!$B$8:$B$47,MATCH(A42,'Item setup'!$A$8:$A$47,0))))</x:f>
      </x:c>
      <x:c r="S42" s="15" t="str">
        <x:f>IF(A42="","",IF(COUNTIFS('Item setup'!$A$8:$A$47,A42)&lt;&gt;1,"n.a.",INDEX('Item setup'!$E$8:$E$47,MATCH(A42,'Item setup'!$A$8:$A$47,0))))</x:f>
      </x:c>
    </x:row>
    <x:row r="43" ht="24" customHeight="1">
      <x:c r="A43" s="5"/>
      <x:c r="B43" s="5"/>
      <x:c r="C43" s="7"/>
      <x:c r="D43" s="7"/>
      <x:c r="E43" s="7"/>
      <x:c r="F43" s="16"/>
      <x:c r="G43" s="16"/>
      <x:c r="H43" s="16"/>
      <x:c r="I43" s="15" t="str">
        <x:f>IF(OR(A43="",B43=""),"",SUMIFS('Usage log'!$F$8:$F$507,'Usage log'!$B$8:$B$507,A43,'Usage log'!$C$8:$C$507,B43,'Usage log'!$A$8:$A$507,"&gt;="&amp;'Summary'!$B$4,'Usage log'!$A$8:$A$507,"&lt;"&amp;('Summary'!$E$4+1),'Usage log'!$D$8:$D$507,"&lt;&gt;Waste"))</x:f>
      </x:c>
      <x:c r="J43" s="15" t="str">
        <x:f>IF(OR(A43="",B43=""),"",SUMIFS('Usage log'!$F$8:$F$507,'Usage log'!$B$8:$B$507,A43,'Usage log'!$C$8:$C$507,B43,'Usage log'!$A$8:$A$507,"&gt;="&amp;'Summary'!$B$4,'Usage log'!$A$8:$A$507,"&lt;"&amp;('Summary'!$E$4+1),'Usage log'!$D$8:$D$507,"Waste"))</x:f>
      </x:c>
      <x:c r="K43" s="15" t="str">
        <x:f>IF(A43="","",IF(COUNT(F43:H43)&lt;3,"n.a.",F43+G43-H43-I43-J43))</x:f>
      </x:c>
      <x:c r="L43" s="16"/>
      <x:c r="M43" s="7"/>
      <x:c r="N43" s="15" t="str">
        <x:f>IF(OR(NOT(ISNUMBER(L43)),NOT(ISNUMBER(M43))),"",IF(AND(M43='Summary'!$E$4,ISNUMBER(K43)),L43-K43,"n.a."))</x:f>
      </x:c>
      <x:c r="O43" s="18" t="str">
        <x:f>IF(A43="","",IF(AND(C43="",D43=""),"",IF(C43="",D43,IF(D43="",C43,MIN(C43,D43)))))</x:f>
      </x:c>
      <x:c r="P43" s="15" t="str">
        <x:f>IF(O43="","",O43-'Summary'!$E$4)</x:f>
      </x:c>
      <x:c r="Q43" s="15" t="str">
        <x:f>IF(A43="","",IF(OR(B43="",COUNT(F43:H43)&lt;3),"Complete stock inputs",IF(COUNTIFS($B$8:$B$107,B43)&lt;&gt;1,"Duplicate lot ID",IF(NOT(ISNUMBER(K43)),"Review quantities",IF(K43&lt;0,"Negative stock",IF(O43="","Enter expiry",IF(P43&lt;0,"Expired",IF(P43&lt;='Summary'!$K$4,"Near expiry",IF(AND(L43&lt;&gt;"",M43&lt;&gt;'Summary'!$E$4),"Check count date",IF(AND(ISNUMBER(N43),N43&lt;&gt;0),"Count difference","Recorded"))))))))))</x:f>
      </x:c>
      <x:c r="R43" s="15" t="str">
        <x:f>IF(A43="","",IF(COUNTIFS('Item setup'!$A$8:$A$47,A43)&lt;&gt;1,"n.a.",INDEX('Item setup'!$B$8:$B$47,MATCH(A43,'Item setup'!$A$8:$A$47,0))))</x:f>
      </x:c>
      <x:c r="S43" s="15" t="str">
        <x:f>IF(A43="","",IF(COUNTIFS('Item setup'!$A$8:$A$47,A43)&lt;&gt;1,"n.a.",INDEX('Item setup'!$E$8:$E$47,MATCH(A43,'Item setup'!$A$8:$A$47,0))))</x:f>
      </x:c>
    </x:row>
    <x:row r="44" ht="24" customHeight="1">
      <x:c r="A44" s="5"/>
      <x:c r="B44" s="5"/>
      <x:c r="C44" s="7"/>
      <x:c r="D44" s="7"/>
      <x:c r="E44" s="7"/>
      <x:c r="F44" s="16"/>
      <x:c r="G44" s="16"/>
      <x:c r="H44" s="16"/>
      <x:c r="I44" s="15" t="str">
        <x:f>IF(OR(A44="",B44=""),"",SUMIFS('Usage log'!$F$8:$F$507,'Usage log'!$B$8:$B$507,A44,'Usage log'!$C$8:$C$507,B44,'Usage log'!$A$8:$A$507,"&gt;="&amp;'Summary'!$B$4,'Usage log'!$A$8:$A$507,"&lt;"&amp;('Summary'!$E$4+1),'Usage log'!$D$8:$D$507,"&lt;&gt;Waste"))</x:f>
      </x:c>
      <x:c r="J44" s="15" t="str">
        <x:f>IF(OR(A44="",B44=""),"",SUMIFS('Usage log'!$F$8:$F$507,'Usage log'!$B$8:$B$507,A44,'Usage log'!$C$8:$C$507,B44,'Usage log'!$A$8:$A$507,"&gt;="&amp;'Summary'!$B$4,'Usage log'!$A$8:$A$507,"&lt;"&amp;('Summary'!$E$4+1),'Usage log'!$D$8:$D$507,"Waste"))</x:f>
      </x:c>
      <x:c r="K44" s="15" t="str">
        <x:f>IF(A44="","",IF(COUNT(F44:H44)&lt;3,"n.a.",F44+G44-H44-I44-J44))</x:f>
      </x:c>
      <x:c r="L44" s="16"/>
      <x:c r="M44" s="7"/>
      <x:c r="N44" s="15" t="str">
        <x:f>IF(OR(NOT(ISNUMBER(L44)),NOT(ISNUMBER(M44))),"",IF(AND(M44='Summary'!$E$4,ISNUMBER(K44)),L44-K44,"n.a."))</x:f>
      </x:c>
      <x:c r="O44" s="18" t="str">
        <x:f>IF(A44="","",IF(AND(C44="",D44=""),"",IF(C44="",D44,IF(D44="",C44,MIN(C44,D44)))))</x:f>
      </x:c>
      <x:c r="P44" s="15" t="str">
        <x:f>IF(O44="","",O44-'Summary'!$E$4)</x:f>
      </x:c>
      <x:c r="Q44" s="15" t="str">
        <x:f>IF(A44="","",IF(OR(B44="",COUNT(F44:H44)&lt;3),"Complete stock inputs",IF(COUNTIFS($B$8:$B$107,B44)&lt;&gt;1,"Duplicate lot ID",IF(NOT(ISNUMBER(K44)),"Review quantities",IF(K44&lt;0,"Negative stock",IF(O44="","Enter expiry",IF(P44&lt;0,"Expired",IF(P44&lt;='Summary'!$K$4,"Near expiry",IF(AND(L44&lt;&gt;"",M44&lt;&gt;'Summary'!$E$4),"Check count date",IF(AND(ISNUMBER(N44),N44&lt;&gt;0),"Count difference","Recorded"))))))))))</x:f>
      </x:c>
      <x:c r="R44" s="15" t="str">
        <x:f>IF(A44="","",IF(COUNTIFS('Item setup'!$A$8:$A$47,A44)&lt;&gt;1,"n.a.",INDEX('Item setup'!$B$8:$B$47,MATCH(A44,'Item setup'!$A$8:$A$47,0))))</x:f>
      </x:c>
      <x:c r="S44" s="15" t="str">
        <x:f>IF(A44="","",IF(COUNTIFS('Item setup'!$A$8:$A$47,A44)&lt;&gt;1,"n.a.",INDEX('Item setup'!$E$8:$E$47,MATCH(A44,'Item setup'!$A$8:$A$47,0))))</x:f>
      </x:c>
    </x:row>
    <x:row r="45" ht="24" customHeight="1">
      <x:c r="A45" s="5"/>
      <x:c r="B45" s="5"/>
      <x:c r="C45" s="7"/>
      <x:c r="D45" s="7"/>
      <x:c r="E45" s="7"/>
      <x:c r="F45" s="16"/>
      <x:c r="G45" s="16"/>
      <x:c r="H45" s="16"/>
      <x:c r="I45" s="15" t="str">
        <x:f>IF(OR(A45="",B45=""),"",SUMIFS('Usage log'!$F$8:$F$507,'Usage log'!$B$8:$B$507,A45,'Usage log'!$C$8:$C$507,B45,'Usage log'!$A$8:$A$507,"&gt;="&amp;'Summary'!$B$4,'Usage log'!$A$8:$A$507,"&lt;"&amp;('Summary'!$E$4+1),'Usage log'!$D$8:$D$507,"&lt;&gt;Waste"))</x:f>
      </x:c>
      <x:c r="J45" s="15" t="str">
        <x:f>IF(OR(A45="",B45=""),"",SUMIFS('Usage log'!$F$8:$F$507,'Usage log'!$B$8:$B$507,A45,'Usage log'!$C$8:$C$507,B45,'Usage log'!$A$8:$A$507,"&gt;="&amp;'Summary'!$B$4,'Usage log'!$A$8:$A$507,"&lt;"&amp;('Summary'!$E$4+1),'Usage log'!$D$8:$D$507,"Waste"))</x:f>
      </x:c>
      <x:c r="K45" s="15" t="str">
        <x:f>IF(A45="","",IF(COUNT(F45:H45)&lt;3,"n.a.",F45+G45-H45-I45-J45))</x:f>
      </x:c>
      <x:c r="L45" s="16"/>
      <x:c r="M45" s="7"/>
      <x:c r="N45" s="15" t="str">
        <x:f>IF(OR(NOT(ISNUMBER(L45)),NOT(ISNUMBER(M45))),"",IF(AND(M45='Summary'!$E$4,ISNUMBER(K45)),L45-K45,"n.a."))</x:f>
      </x:c>
      <x:c r="O45" s="18" t="str">
        <x:f>IF(A45="","",IF(AND(C45="",D45=""),"",IF(C45="",D45,IF(D45="",C45,MIN(C45,D45)))))</x:f>
      </x:c>
      <x:c r="P45" s="15" t="str">
        <x:f>IF(O45="","",O45-'Summary'!$E$4)</x:f>
      </x:c>
      <x:c r="Q45" s="15" t="str">
        <x:f>IF(A45="","",IF(OR(B45="",COUNT(F45:H45)&lt;3),"Complete stock inputs",IF(COUNTIFS($B$8:$B$107,B45)&lt;&gt;1,"Duplicate lot ID",IF(NOT(ISNUMBER(K45)),"Review quantities",IF(K45&lt;0,"Negative stock",IF(O45="","Enter expiry",IF(P45&lt;0,"Expired",IF(P45&lt;='Summary'!$K$4,"Near expiry",IF(AND(L45&lt;&gt;"",M45&lt;&gt;'Summary'!$E$4),"Check count date",IF(AND(ISNUMBER(N45),N45&lt;&gt;0),"Count difference","Recorded"))))))))))</x:f>
      </x:c>
      <x:c r="R45" s="15" t="str">
        <x:f>IF(A45="","",IF(COUNTIFS('Item setup'!$A$8:$A$47,A45)&lt;&gt;1,"n.a.",INDEX('Item setup'!$B$8:$B$47,MATCH(A45,'Item setup'!$A$8:$A$47,0))))</x:f>
      </x:c>
      <x:c r="S45" s="15" t="str">
        <x:f>IF(A45="","",IF(COUNTIFS('Item setup'!$A$8:$A$47,A45)&lt;&gt;1,"n.a.",INDEX('Item setup'!$E$8:$E$47,MATCH(A45,'Item setup'!$A$8:$A$47,0))))</x:f>
      </x:c>
    </x:row>
    <x:row r="46" ht="24" customHeight="1">
      <x:c r="A46" s="5"/>
      <x:c r="B46" s="5"/>
      <x:c r="C46" s="7"/>
      <x:c r="D46" s="7"/>
      <x:c r="E46" s="7"/>
      <x:c r="F46" s="16"/>
      <x:c r="G46" s="16"/>
      <x:c r="H46" s="16"/>
      <x:c r="I46" s="15" t="str">
        <x:f>IF(OR(A46="",B46=""),"",SUMIFS('Usage log'!$F$8:$F$507,'Usage log'!$B$8:$B$507,A46,'Usage log'!$C$8:$C$507,B46,'Usage log'!$A$8:$A$507,"&gt;="&amp;'Summary'!$B$4,'Usage log'!$A$8:$A$507,"&lt;"&amp;('Summary'!$E$4+1),'Usage log'!$D$8:$D$507,"&lt;&gt;Waste"))</x:f>
      </x:c>
      <x:c r="J46" s="15" t="str">
        <x:f>IF(OR(A46="",B46=""),"",SUMIFS('Usage log'!$F$8:$F$507,'Usage log'!$B$8:$B$507,A46,'Usage log'!$C$8:$C$507,B46,'Usage log'!$A$8:$A$507,"&gt;="&amp;'Summary'!$B$4,'Usage log'!$A$8:$A$507,"&lt;"&amp;('Summary'!$E$4+1),'Usage log'!$D$8:$D$507,"Waste"))</x:f>
      </x:c>
      <x:c r="K46" s="15" t="str">
        <x:f>IF(A46="","",IF(COUNT(F46:H46)&lt;3,"n.a.",F46+G46-H46-I46-J46))</x:f>
      </x:c>
      <x:c r="L46" s="16"/>
      <x:c r="M46" s="7"/>
      <x:c r="N46" s="15" t="str">
        <x:f>IF(OR(NOT(ISNUMBER(L46)),NOT(ISNUMBER(M46))),"",IF(AND(M46='Summary'!$E$4,ISNUMBER(K46)),L46-K46,"n.a."))</x:f>
      </x:c>
      <x:c r="O46" s="18" t="str">
        <x:f>IF(A46="","",IF(AND(C46="",D46=""),"",IF(C46="",D46,IF(D46="",C46,MIN(C46,D46)))))</x:f>
      </x:c>
      <x:c r="P46" s="15" t="str">
        <x:f>IF(O46="","",O46-'Summary'!$E$4)</x:f>
      </x:c>
      <x:c r="Q46" s="15" t="str">
        <x:f>IF(A46="","",IF(OR(B46="",COUNT(F46:H46)&lt;3),"Complete stock inputs",IF(COUNTIFS($B$8:$B$107,B46)&lt;&gt;1,"Duplicate lot ID",IF(NOT(ISNUMBER(K46)),"Review quantities",IF(K46&lt;0,"Negative stock",IF(O46="","Enter expiry",IF(P46&lt;0,"Expired",IF(P46&lt;='Summary'!$K$4,"Near expiry",IF(AND(L46&lt;&gt;"",M46&lt;&gt;'Summary'!$E$4),"Check count date",IF(AND(ISNUMBER(N46),N46&lt;&gt;0),"Count difference","Recorded"))))))))))</x:f>
      </x:c>
      <x:c r="R46" s="15" t="str">
        <x:f>IF(A46="","",IF(COUNTIFS('Item setup'!$A$8:$A$47,A46)&lt;&gt;1,"n.a.",INDEX('Item setup'!$B$8:$B$47,MATCH(A46,'Item setup'!$A$8:$A$47,0))))</x:f>
      </x:c>
      <x:c r="S46" s="15" t="str">
        <x:f>IF(A46="","",IF(COUNTIFS('Item setup'!$A$8:$A$47,A46)&lt;&gt;1,"n.a.",INDEX('Item setup'!$E$8:$E$47,MATCH(A46,'Item setup'!$A$8:$A$47,0))))</x:f>
      </x:c>
    </x:row>
    <x:row r="47" ht="24" customHeight="1">
      <x:c r="A47" s="5"/>
      <x:c r="B47" s="5"/>
      <x:c r="C47" s="7"/>
      <x:c r="D47" s="7"/>
      <x:c r="E47" s="7"/>
      <x:c r="F47" s="16"/>
      <x:c r="G47" s="16"/>
      <x:c r="H47" s="16"/>
      <x:c r="I47" s="15" t="str">
        <x:f>IF(OR(A47="",B47=""),"",SUMIFS('Usage log'!$F$8:$F$507,'Usage log'!$B$8:$B$507,A47,'Usage log'!$C$8:$C$507,B47,'Usage log'!$A$8:$A$507,"&gt;="&amp;'Summary'!$B$4,'Usage log'!$A$8:$A$507,"&lt;"&amp;('Summary'!$E$4+1),'Usage log'!$D$8:$D$507,"&lt;&gt;Waste"))</x:f>
      </x:c>
      <x:c r="J47" s="15" t="str">
        <x:f>IF(OR(A47="",B47=""),"",SUMIFS('Usage log'!$F$8:$F$507,'Usage log'!$B$8:$B$507,A47,'Usage log'!$C$8:$C$507,B47,'Usage log'!$A$8:$A$507,"&gt;="&amp;'Summary'!$B$4,'Usage log'!$A$8:$A$507,"&lt;"&amp;('Summary'!$E$4+1),'Usage log'!$D$8:$D$507,"Waste"))</x:f>
      </x:c>
      <x:c r="K47" s="15" t="str">
        <x:f>IF(A47="","",IF(COUNT(F47:H47)&lt;3,"n.a.",F47+G47-H47-I47-J47))</x:f>
      </x:c>
      <x:c r="L47" s="16"/>
      <x:c r="M47" s="7"/>
      <x:c r="N47" s="15" t="str">
        <x:f>IF(OR(NOT(ISNUMBER(L47)),NOT(ISNUMBER(M47))),"",IF(AND(M47='Summary'!$E$4,ISNUMBER(K47)),L47-K47,"n.a."))</x:f>
      </x:c>
      <x:c r="O47" s="18" t="str">
        <x:f>IF(A47="","",IF(AND(C47="",D47=""),"",IF(C47="",D47,IF(D47="",C47,MIN(C47,D47)))))</x:f>
      </x:c>
      <x:c r="P47" s="15" t="str">
        <x:f>IF(O47="","",O47-'Summary'!$E$4)</x:f>
      </x:c>
      <x:c r="Q47" s="15" t="str">
        <x:f>IF(A47="","",IF(OR(B47="",COUNT(F47:H47)&lt;3),"Complete stock inputs",IF(COUNTIFS($B$8:$B$107,B47)&lt;&gt;1,"Duplicate lot ID",IF(NOT(ISNUMBER(K47)),"Review quantities",IF(K47&lt;0,"Negative stock",IF(O47="","Enter expiry",IF(P47&lt;0,"Expired",IF(P47&lt;='Summary'!$K$4,"Near expiry",IF(AND(L47&lt;&gt;"",M47&lt;&gt;'Summary'!$E$4),"Check count date",IF(AND(ISNUMBER(N47),N47&lt;&gt;0),"Count difference","Recorded"))))))))))</x:f>
      </x:c>
      <x:c r="R47" s="15" t="str">
        <x:f>IF(A47="","",IF(COUNTIFS('Item setup'!$A$8:$A$47,A47)&lt;&gt;1,"n.a.",INDEX('Item setup'!$B$8:$B$47,MATCH(A47,'Item setup'!$A$8:$A$47,0))))</x:f>
      </x:c>
      <x:c r="S47" s="15" t="str">
        <x:f>IF(A47="","",IF(COUNTIFS('Item setup'!$A$8:$A$47,A47)&lt;&gt;1,"n.a.",INDEX('Item setup'!$E$8:$E$47,MATCH(A47,'Item setup'!$A$8:$A$47,0))))</x:f>
      </x:c>
    </x:row>
    <x:row r="48" ht="24" customHeight="1">
      <x:c r="A48" s="5"/>
      <x:c r="B48" s="5"/>
      <x:c r="C48" s="7"/>
      <x:c r="D48" s="7"/>
      <x:c r="E48" s="7"/>
      <x:c r="F48" s="16"/>
      <x:c r="G48" s="16"/>
      <x:c r="H48" s="16"/>
      <x:c r="I48" s="15" t="str">
        <x:f>IF(OR(A48="",B48=""),"",SUMIFS('Usage log'!$F$8:$F$507,'Usage log'!$B$8:$B$507,A48,'Usage log'!$C$8:$C$507,B48,'Usage log'!$A$8:$A$507,"&gt;="&amp;'Summary'!$B$4,'Usage log'!$A$8:$A$507,"&lt;"&amp;('Summary'!$E$4+1),'Usage log'!$D$8:$D$507,"&lt;&gt;Waste"))</x:f>
      </x:c>
      <x:c r="J48" s="15" t="str">
        <x:f>IF(OR(A48="",B48=""),"",SUMIFS('Usage log'!$F$8:$F$507,'Usage log'!$B$8:$B$507,A48,'Usage log'!$C$8:$C$507,B48,'Usage log'!$A$8:$A$507,"&gt;="&amp;'Summary'!$B$4,'Usage log'!$A$8:$A$507,"&lt;"&amp;('Summary'!$E$4+1),'Usage log'!$D$8:$D$507,"Waste"))</x:f>
      </x:c>
      <x:c r="K48" s="15" t="str">
        <x:f>IF(A48="","",IF(COUNT(F48:H48)&lt;3,"n.a.",F48+G48-H48-I48-J48))</x:f>
      </x:c>
      <x:c r="L48" s="16"/>
      <x:c r="M48" s="7"/>
      <x:c r="N48" s="15" t="str">
        <x:f>IF(OR(NOT(ISNUMBER(L48)),NOT(ISNUMBER(M48))),"",IF(AND(M48='Summary'!$E$4,ISNUMBER(K48)),L48-K48,"n.a."))</x:f>
      </x:c>
      <x:c r="O48" s="18" t="str">
        <x:f>IF(A48="","",IF(AND(C48="",D48=""),"",IF(C48="",D48,IF(D48="",C48,MIN(C48,D48)))))</x:f>
      </x:c>
      <x:c r="P48" s="15" t="str">
        <x:f>IF(O48="","",O48-'Summary'!$E$4)</x:f>
      </x:c>
      <x:c r="Q48" s="15" t="str">
        <x:f>IF(A48="","",IF(OR(B48="",COUNT(F48:H48)&lt;3),"Complete stock inputs",IF(COUNTIFS($B$8:$B$107,B48)&lt;&gt;1,"Duplicate lot ID",IF(NOT(ISNUMBER(K48)),"Review quantities",IF(K48&lt;0,"Negative stock",IF(O48="","Enter expiry",IF(P48&lt;0,"Expired",IF(P48&lt;='Summary'!$K$4,"Near expiry",IF(AND(L48&lt;&gt;"",M48&lt;&gt;'Summary'!$E$4),"Check count date",IF(AND(ISNUMBER(N48),N48&lt;&gt;0),"Count difference","Recorded"))))))))))</x:f>
      </x:c>
      <x:c r="R48" s="15" t="str">
        <x:f>IF(A48="","",IF(COUNTIFS('Item setup'!$A$8:$A$47,A48)&lt;&gt;1,"n.a.",INDEX('Item setup'!$B$8:$B$47,MATCH(A48,'Item setup'!$A$8:$A$47,0))))</x:f>
      </x:c>
      <x:c r="S48" s="15" t="str">
        <x:f>IF(A48="","",IF(COUNTIFS('Item setup'!$A$8:$A$47,A48)&lt;&gt;1,"n.a.",INDEX('Item setup'!$E$8:$E$47,MATCH(A48,'Item setup'!$A$8:$A$47,0))))</x:f>
      </x:c>
    </x:row>
    <x:row r="49" ht="24" customHeight="1">
      <x:c r="A49" s="5"/>
      <x:c r="B49" s="5"/>
      <x:c r="C49" s="7"/>
      <x:c r="D49" s="7"/>
      <x:c r="E49" s="7"/>
      <x:c r="F49" s="16"/>
      <x:c r="G49" s="16"/>
      <x:c r="H49" s="16"/>
      <x:c r="I49" s="15" t="str">
        <x:f>IF(OR(A49="",B49=""),"",SUMIFS('Usage log'!$F$8:$F$507,'Usage log'!$B$8:$B$507,A49,'Usage log'!$C$8:$C$507,B49,'Usage log'!$A$8:$A$507,"&gt;="&amp;'Summary'!$B$4,'Usage log'!$A$8:$A$507,"&lt;"&amp;('Summary'!$E$4+1),'Usage log'!$D$8:$D$507,"&lt;&gt;Waste"))</x:f>
      </x:c>
      <x:c r="J49" s="15" t="str">
        <x:f>IF(OR(A49="",B49=""),"",SUMIFS('Usage log'!$F$8:$F$507,'Usage log'!$B$8:$B$507,A49,'Usage log'!$C$8:$C$507,B49,'Usage log'!$A$8:$A$507,"&gt;="&amp;'Summary'!$B$4,'Usage log'!$A$8:$A$507,"&lt;"&amp;('Summary'!$E$4+1),'Usage log'!$D$8:$D$507,"Waste"))</x:f>
      </x:c>
      <x:c r="K49" s="15" t="str">
        <x:f>IF(A49="","",IF(COUNT(F49:H49)&lt;3,"n.a.",F49+G49-H49-I49-J49))</x:f>
      </x:c>
      <x:c r="L49" s="16"/>
      <x:c r="M49" s="7"/>
      <x:c r="N49" s="15" t="str">
        <x:f>IF(OR(NOT(ISNUMBER(L49)),NOT(ISNUMBER(M49))),"",IF(AND(M49='Summary'!$E$4,ISNUMBER(K49)),L49-K49,"n.a."))</x:f>
      </x:c>
      <x:c r="O49" s="18" t="str">
        <x:f>IF(A49="","",IF(AND(C49="",D49=""),"",IF(C49="",D49,IF(D49="",C49,MIN(C49,D49)))))</x:f>
      </x:c>
      <x:c r="P49" s="15" t="str">
        <x:f>IF(O49="","",O49-'Summary'!$E$4)</x:f>
      </x:c>
      <x:c r="Q49" s="15" t="str">
        <x:f>IF(A49="","",IF(OR(B49="",COUNT(F49:H49)&lt;3),"Complete stock inputs",IF(COUNTIFS($B$8:$B$107,B49)&lt;&gt;1,"Duplicate lot ID",IF(NOT(ISNUMBER(K49)),"Review quantities",IF(K49&lt;0,"Negative stock",IF(O49="","Enter expiry",IF(P49&lt;0,"Expired",IF(P49&lt;='Summary'!$K$4,"Near expiry",IF(AND(L49&lt;&gt;"",M49&lt;&gt;'Summary'!$E$4),"Check count date",IF(AND(ISNUMBER(N49),N49&lt;&gt;0),"Count difference","Recorded"))))))))))</x:f>
      </x:c>
      <x:c r="R49" s="15" t="str">
        <x:f>IF(A49="","",IF(COUNTIFS('Item setup'!$A$8:$A$47,A49)&lt;&gt;1,"n.a.",INDEX('Item setup'!$B$8:$B$47,MATCH(A49,'Item setup'!$A$8:$A$47,0))))</x:f>
      </x:c>
      <x:c r="S49" s="15" t="str">
        <x:f>IF(A49="","",IF(COUNTIFS('Item setup'!$A$8:$A$47,A49)&lt;&gt;1,"n.a.",INDEX('Item setup'!$E$8:$E$47,MATCH(A49,'Item setup'!$A$8:$A$47,0))))</x:f>
      </x:c>
    </x:row>
    <x:row r="50" ht="24" customHeight="1">
      <x:c r="A50" s="5"/>
      <x:c r="B50" s="5"/>
      <x:c r="C50" s="7"/>
      <x:c r="D50" s="7"/>
      <x:c r="E50" s="7"/>
      <x:c r="F50" s="16"/>
      <x:c r="G50" s="16"/>
      <x:c r="H50" s="16"/>
      <x:c r="I50" s="15" t="str">
        <x:f>IF(OR(A50="",B50=""),"",SUMIFS('Usage log'!$F$8:$F$507,'Usage log'!$B$8:$B$507,A50,'Usage log'!$C$8:$C$507,B50,'Usage log'!$A$8:$A$507,"&gt;="&amp;'Summary'!$B$4,'Usage log'!$A$8:$A$507,"&lt;"&amp;('Summary'!$E$4+1),'Usage log'!$D$8:$D$507,"&lt;&gt;Waste"))</x:f>
      </x:c>
      <x:c r="J50" s="15" t="str">
        <x:f>IF(OR(A50="",B50=""),"",SUMIFS('Usage log'!$F$8:$F$507,'Usage log'!$B$8:$B$507,A50,'Usage log'!$C$8:$C$507,B50,'Usage log'!$A$8:$A$507,"&gt;="&amp;'Summary'!$B$4,'Usage log'!$A$8:$A$507,"&lt;"&amp;('Summary'!$E$4+1),'Usage log'!$D$8:$D$507,"Waste"))</x:f>
      </x:c>
      <x:c r="K50" s="15" t="str">
        <x:f>IF(A50="","",IF(COUNT(F50:H50)&lt;3,"n.a.",F50+G50-H50-I50-J50))</x:f>
      </x:c>
      <x:c r="L50" s="16"/>
      <x:c r="M50" s="7"/>
      <x:c r="N50" s="15" t="str">
        <x:f>IF(OR(NOT(ISNUMBER(L50)),NOT(ISNUMBER(M50))),"",IF(AND(M50='Summary'!$E$4,ISNUMBER(K50)),L50-K50,"n.a."))</x:f>
      </x:c>
      <x:c r="O50" s="18" t="str">
        <x:f>IF(A50="","",IF(AND(C50="",D50=""),"",IF(C50="",D50,IF(D50="",C50,MIN(C50,D50)))))</x:f>
      </x:c>
      <x:c r="P50" s="15" t="str">
        <x:f>IF(O50="","",O50-'Summary'!$E$4)</x:f>
      </x:c>
      <x:c r="Q50" s="15" t="str">
        <x:f>IF(A50="","",IF(OR(B50="",COUNT(F50:H50)&lt;3),"Complete stock inputs",IF(COUNTIFS($B$8:$B$107,B50)&lt;&gt;1,"Duplicate lot ID",IF(NOT(ISNUMBER(K50)),"Review quantities",IF(K50&lt;0,"Negative stock",IF(O50="","Enter expiry",IF(P50&lt;0,"Expired",IF(P50&lt;='Summary'!$K$4,"Near expiry",IF(AND(L50&lt;&gt;"",M50&lt;&gt;'Summary'!$E$4),"Check count date",IF(AND(ISNUMBER(N50),N50&lt;&gt;0),"Count difference","Recorded"))))))))))</x:f>
      </x:c>
      <x:c r="R50" s="15" t="str">
        <x:f>IF(A50="","",IF(COUNTIFS('Item setup'!$A$8:$A$47,A50)&lt;&gt;1,"n.a.",INDEX('Item setup'!$B$8:$B$47,MATCH(A50,'Item setup'!$A$8:$A$47,0))))</x:f>
      </x:c>
      <x:c r="S50" s="15" t="str">
        <x:f>IF(A50="","",IF(COUNTIFS('Item setup'!$A$8:$A$47,A50)&lt;&gt;1,"n.a.",INDEX('Item setup'!$E$8:$E$47,MATCH(A50,'Item setup'!$A$8:$A$47,0))))</x:f>
      </x:c>
    </x:row>
    <x:row r="51" ht="24" customHeight="1">
      <x:c r="A51" s="5"/>
      <x:c r="B51" s="5"/>
      <x:c r="C51" s="7"/>
      <x:c r="D51" s="7"/>
      <x:c r="E51" s="7"/>
      <x:c r="F51" s="16"/>
      <x:c r="G51" s="16"/>
      <x:c r="H51" s="16"/>
      <x:c r="I51" s="15" t="str">
        <x:f>IF(OR(A51="",B51=""),"",SUMIFS('Usage log'!$F$8:$F$507,'Usage log'!$B$8:$B$507,A51,'Usage log'!$C$8:$C$507,B51,'Usage log'!$A$8:$A$507,"&gt;="&amp;'Summary'!$B$4,'Usage log'!$A$8:$A$507,"&lt;"&amp;('Summary'!$E$4+1),'Usage log'!$D$8:$D$507,"&lt;&gt;Waste"))</x:f>
      </x:c>
      <x:c r="J51" s="15" t="str">
        <x:f>IF(OR(A51="",B51=""),"",SUMIFS('Usage log'!$F$8:$F$507,'Usage log'!$B$8:$B$507,A51,'Usage log'!$C$8:$C$507,B51,'Usage log'!$A$8:$A$507,"&gt;="&amp;'Summary'!$B$4,'Usage log'!$A$8:$A$507,"&lt;"&amp;('Summary'!$E$4+1),'Usage log'!$D$8:$D$507,"Waste"))</x:f>
      </x:c>
      <x:c r="K51" s="15" t="str">
        <x:f>IF(A51="","",IF(COUNT(F51:H51)&lt;3,"n.a.",F51+G51-H51-I51-J51))</x:f>
      </x:c>
      <x:c r="L51" s="16"/>
      <x:c r="M51" s="7"/>
      <x:c r="N51" s="15" t="str">
        <x:f>IF(OR(NOT(ISNUMBER(L51)),NOT(ISNUMBER(M51))),"",IF(AND(M51='Summary'!$E$4,ISNUMBER(K51)),L51-K51,"n.a."))</x:f>
      </x:c>
      <x:c r="O51" s="18" t="str">
        <x:f>IF(A51="","",IF(AND(C51="",D51=""),"",IF(C51="",D51,IF(D51="",C51,MIN(C51,D51)))))</x:f>
      </x:c>
      <x:c r="P51" s="15" t="str">
        <x:f>IF(O51="","",O51-'Summary'!$E$4)</x:f>
      </x:c>
      <x:c r="Q51" s="15" t="str">
        <x:f>IF(A51="","",IF(OR(B51="",COUNT(F51:H51)&lt;3),"Complete stock inputs",IF(COUNTIFS($B$8:$B$107,B51)&lt;&gt;1,"Duplicate lot ID",IF(NOT(ISNUMBER(K51)),"Review quantities",IF(K51&lt;0,"Negative stock",IF(O51="","Enter expiry",IF(P51&lt;0,"Expired",IF(P51&lt;='Summary'!$K$4,"Near expiry",IF(AND(L51&lt;&gt;"",M51&lt;&gt;'Summary'!$E$4),"Check count date",IF(AND(ISNUMBER(N51),N51&lt;&gt;0),"Count difference","Recorded"))))))))))</x:f>
      </x:c>
      <x:c r="R51" s="15" t="str">
        <x:f>IF(A51="","",IF(COUNTIFS('Item setup'!$A$8:$A$47,A51)&lt;&gt;1,"n.a.",INDEX('Item setup'!$B$8:$B$47,MATCH(A51,'Item setup'!$A$8:$A$47,0))))</x:f>
      </x:c>
      <x:c r="S51" s="15" t="str">
        <x:f>IF(A51="","",IF(COUNTIFS('Item setup'!$A$8:$A$47,A51)&lt;&gt;1,"n.a.",INDEX('Item setup'!$E$8:$E$47,MATCH(A51,'Item setup'!$A$8:$A$47,0))))</x:f>
      </x:c>
    </x:row>
    <x:row r="52" ht="24" customHeight="1">
      <x:c r="A52" s="5"/>
      <x:c r="B52" s="5"/>
      <x:c r="C52" s="7"/>
      <x:c r="D52" s="7"/>
      <x:c r="E52" s="7"/>
      <x:c r="F52" s="16"/>
      <x:c r="G52" s="16"/>
      <x:c r="H52" s="16"/>
      <x:c r="I52" s="15" t="str">
        <x:f>IF(OR(A52="",B52=""),"",SUMIFS('Usage log'!$F$8:$F$507,'Usage log'!$B$8:$B$507,A52,'Usage log'!$C$8:$C$507,B52,'Usage log'!$A$8:$A$507,"&gt;="&amp;'Summary'!$B$4,'Usage log'!$A$8:$A$507,"&lt;"&amp;('Summary'!$E$4+1),'Usage log'!$D$8:$D$507,"&lt;&gt;Waste"))</x:f>
      </x:c>
      <x:c r="J52" s="15" t="str">
        <x:f>IF(OR(A52="",B52=""),"",SUMIFS('Usage log'!$F$8:$F$507,'Usage log'!$B$8:$B$507,A52,'Usage log'!$C$8:$C$507,B52,'Usage log'!$A$8:$A$507,"&gt;="&amp;'Summary'!$B$4,'Usage log'!$A$8:$A$507,"&lt;"&amp;('Summary'!$E$4+1),'Usage log'!$D$8:$D$507,"Waste"))</x:f>
      </x:c>
      <x:c r="K52" s="15" t="str">
        <x:f>IF(A52="","",IF(COUNT(F52:H52)&lt;3,"n.a.",F52+G52-H52-I52-J52))</x:f>
      </x:c>
      <x:c r="L52" s="16"/>
      <x:c r="M52" s="7"/>
      <x:c r="N52" s="15" t="str">
        <x:f>IF(OR(NOT(ISNUMBER(L52)),NOT(ISNUMBER(M52))),"",IF(AND(M52='Summary'!$E$4,ISNUMBER(K52)),L52-K52,"n.a."))</x:f>
      </x:c>
      <x:c r="O52" s="18" t="str">
        <x:f>IF(A52="","",IF(AND(C52="",D52=""),"",IF(C52="",D52,IF(D52="",C52,MIN(C52,D52)))))</x:f>
      </x:c>
      <x:c r="P52" s="15" t="str">
        <x:f>IF(O52="","",O52-'Summary'!$E$4)</x:f>
      </x:c>
      <x:c r="Q52" s="15" t="str">
        <x:f>IF(A52="","",IF(OR(B52="",COUNT(F52:H52)&lt;3),"Complete stock inputs",IF(COUNTIFS($B$8:$B$107,B52)&lt;&gt;1,"Duplicate lot ID",IF(NOT(ISNUMBER(K52)),"Review quantities",IF(K52&lt;0,"Negative stock",IF(O52="","Enter expiry",IF(P52&lt;0,"Expired",IF(P52&lt;='Summary'!$K$4,"Near expiry",IF(AND(L52&lt;&gt;"",M52&lt;&gt;'Summary'!$E$4),"Check count date",IF(AND(ISNUMBER(N52),N52&lt;&gt;0),"Count difference","Recorded"))))))))))</x:f>
      </x:c>
      <x:c r="R52" s="15" t="str">
        <x:f>IF(A52="","",IF(COUNTIFS('Item setup'!$A$8:$A$47,A52)&lt;&gt;1,"n.a.",INDEX('Item setup'!$B$8:$B$47,MATCH(A52,'Item setup'!$A$8:$A$47,0))))</x:f>
      </x:c>
      <x:c r="S52" s="15" t="str">
        <x:f>IF(A52="","",IF(COUNTIFS('Item setup'!$A$8:$A$47,A52)&lt;&gt;1,"n.a.",INDEX('Item setup'!$E$8:$E$47,MATCH(A52,'Item setup'!$A$8:$A$47,0))))</x:f>
      </x:c>
    </x:row>
    <x:row r="53" ht="24" customHeight="1">
      <x:c r="A53" s="5"/>
      <x:c r="B53" s="5"/>
      <x:c r="C53" s="7"/>
      <x:c r="D53" s="7"/>
      <x:c r="E53" s="7"/>
      <x:c r="F53" s="16"/>
      <x:c r="G53" s="16"/>
      <x:c r="H53" s="16"/>
      <x:c r="I53" s="15" t="str">
        <x:f>IF(OR(A53="",B53=""),"",SUMIFS('Usage log'!$F$8:$F$507,'Usage log'!$B$8:$B$507,A53,'Usage log'!$C$8:$C$507,B53,'Usage log'!$A$8:$A$507,"&gt;="&amp;'Summary'!$B$4,'Usage log'!$A$8:$A$507,"&lt;"&amp;('Summary'!$E$4+1),'Usage log'!$D$8:$D$507,"&lt;&gt;Waste"))</x:f>
      </x:c>
      <x:c r="J53" s="15" t="str">
        <x:f>IF(OR(A53="",B53=""),"",SUMIFS('Usage log'!$F$8:$F$507,'Usage log'!$B$8:$B$507,A53,'Usage log'!$C$8:$C$507,B53,'Usage log'!$A$8:$A$507,"&gt;="&amp;'Summary'!$B$4,'Usage log'!$A$8:$A$507,"&lt;"&amp;('Summary'!$E$4+1),'Usage log'!$D$8:$D$507,"Waste"))</x:f>
      </x:c>
      <x:c r="K53" s="15" t="str">
        <x:f>IF(A53="","",IF(COUNT(F53:H53)&lt;3,"n.a.",F53+G53-H53-I53-J53))</x:f>
      </x:c>
      <x:c r="L53" s="16"/>
      <x:c r="M53" s="7"/>
      <x:c r="N53" s="15" t="str">
        <x:f>IF(OR(NOT(ISNUMBER(L53)),NOT(ISNUMBER(M53))),"",IF(AND(M53='Summary'!$E$4,ISNUMBER(K53)),L53-K53,"n.a."))</x:f>
      </x:c>
      <x:c r="O53" s="18" t="str">
        <x:f>IF(A53="","",IF(AND(C53="",D53=""),"",IF(C53="",D53,IF(D53="",C53,MIN(C53,D53)))))</x:f>
      </x:c>
      <x:c r="P53" s="15" t="str">
        <x:f>IF(O53="","",O53-'Summary'!$E$4)</x:f>
      </x:c>
      <x:c r="Q53" s="15" t="str">
        <x:f>IF(A53="","",IF(OR(B53="",COUNT(F53:H53)&lt;3),"Complete stock inputs",IF(COUNTIFS($B$8:$B$107,B53)&lt;&gt;1,"Duplicate lot ID",IF(NOT(ISNUMBER(K53)),"Review quantities",IF(K53&lt;0,"Negative stock",IF(O53="","Enter expiry",IF(P53&lt;0,"Expired",IF(P53&lt;='Summary'!$K$4,"Near expiry",IF(AND(L53&lt;&gt;"",M53&lt;&gt;'Summary'!$E$4),"Check count date",IF(AND(ISNUMBER(N53),N53&lt;&gt;0),"Count difference","Recorded"))))))))))</x:f>
      </x:c>
      <x:c r="R53" s="15" t="str">
        <x:f>IF(A53="","",IF(COUNTIFS('Item setup'!$A$8:$A$47,A53)&lt;&gt;1,"n.a.",INDEX('Item setup'!$B$8:$B$47,MATCH(A53,'Item setup'!$A$8:$A$47,0))))</x:f>
      </x:c>
      <x:c r="S53" s="15" t="str">
        <x:f>IF(A53="","",IF(COUNTIFS('Item setup'!$A$8:$A$47,A53)&lt;&gt;1,"n.a.",INDEX('Item setup'!$E$8:$E$47,MATCH(A53,'Item setup'!$A$8:$A$47,0))))</x:f>
      </x:c>
    </x:row>
    <x:row r="54" ht="24" customHeight="1">
      <x:c r="A54" s="5"/>
      <x:c r="B54" s="5"/>
      <x:c r="C54" s="7"/>
      <x:c r="D54" s="7"/>
      <x:c r="E54" s="7"/>
      <x:c r="F54" s="16"/>
      <x:c r="G54" s="16"/>
      <x:c r="H54" s="16"/>
      <x:c r="I54" s="15" t="str">
        <x:f>IF(OR(A54="",B54=""),"",SUMIFS('Usage log'!$F$8:$F$507,'Usage log'!$B$8:$B$507,A54,'Usage log'!$C$8:$C$507,B54,'Usage log'!$A$8:$A$507,"&gt;="&amp;'Summary'!$B$4,'Usage log'!$A$8:$A$507,"&lt;"&amp;('Summary'!$E$4+1),'Usage log'!$D$8:$D$507,"&lt;&gt;Waste"))</x:f>
      </x:c>
      <x:c r="J54" s="15" t="str">
        <x:f>IF(OR(A54="",B54=""),"",SUMIFS('Usage log'!$F$8:$F$507,'Usage log'!$B$8:$B$507,A54,'Usage log'!$C$8:$C$507,B54,'Usage log'!$A$8:$A$507,"&gt;="&amp;'Summary'!$B$4,'Usage log'!$A$8:$A$507,"&lt;"&amp;('Summary'!$E$4+1),'Usage log'!$D$8:$D$507,"Waste"))</x:f>
      </x:c>
      <x:c r="K54" s="15" t="str">
        <x:f>IF(A54="","",IF(COUNT(F54:H54)&lt;3,"n.a.",F54+G54-H54-I54-J54))</x:f>
      </x:c>
      <x:c r="L54" s="16"/>
      <x:c r="M54" s="7"/>
      <x:c r="N54" s="15" t="str">
        <x:f>IF(OR(NOT(ISNUMBER(L54)),NOT(ISNUMBER(M54))),"",IF(AND(M54='Summary'!$E$4,ISNUMBER(K54)),L54-K54,"n.a."))</x:f>
      </x:c>
      <x:c r="O54" s="18" t="str">
        <x:f>IF(A54="","",IF(AND(C54="",D54=""),"",IF(C54="",D54,IF(D54="",C54,MIN(C54,D54)))))</x:f>
      </x:c>
      <x:c r="P54" s="15" t="str">
        <x:f>IF(O54="","",O54-'Summary'!$E$4)</x:f>
      </x:c>
      <x:c r="Q54" s="15" t="str">
        <x:f>IF(A54="","",IF(OR(B54="",COUNT(F54:H54)&lt;3),"Complete stock inputs",IF(COUNTIFS($B$8:$B$107,B54)&lt;&gt;1,"Duplicate lot ID",IF(NOT(ISNUMBER(K54)),"Review quantities",IF(K54&lt;0,"Negative stock",IF(O54="","Enter expiry",IF(P54&lt;0,"Expired",IF(P54&lt;='Summary'!$K$4,"Near expiry",IF(AND(L54&lt;&gt;"",M54&lt;&gt;'Summary'!$E$4),"Check count date",IF(AND(ISNUMBER(N54),N54&lt;&gt;0),"Count difference","Recorded"))))))))))</x:f>
      </x:c>
      <x:c r="R54" s="15" t="str">
        <x:f>IF(A54="","",IF(COUNTIFS('Item setup'!$A$8:$A$47,A54)&lt;&gt;1,"n.a.",INDEX('Item setup'!$B$8:$B$47,MATCH(A54,'Item setup'!$A$8:$A$47,0))))</x:f>
      </x:c>
      <x:c r="S54" s="15" t="str">
        <x:f>IF(A54="","",IF(COUNTIFS('Item setup'!$A$8:$A$47,A54)&lt;&gt;1,"n.a.",INDEX('Item setup'!$E$8:$E$47,MATCH(A54,'Item setup'!$A$8:$A$47,0))))</x:f>
      </x:c>
    </x:row>
    <x:row r="55" ht="24" customHeight="1">
      <x:c r="A55" s="5"/>
      <x:c r="B55" s="5"/>
      <x:c r="C55" s="7"/>
      <x:c r="D55" s="7"/>
      <x:c r="E55" s="7"/>
      <x:c r="F55" s="16"/>
      <x:c r="G55" s="16"/>
      <x:c r="H55" s="16"/>
      <x:c r="I55" s="15" t="str">
        <x:f>IF(OR(A55="",B55=""),"",SUMIFS('Usage log'!$F$8:$F$507,'Usage log'!$B$8:$B$507,A55,'Usage log'!$C$8:$C$507,B55,'Usage log'!$A$8:$A$507,"&gt;="&amp;'Summary'!$B$4,'Usage log'!$A$8:$A$507,"&lt;"&amp;('Summary'!$E$4+1),'Usage log'!$D$8:$D$507,"&lt;&gt;Waste"))</x:f>
      </x:c>
      <x:c r="J55" s="15" t="str">
        <x:f>IF(OR(A55="",B55=""),"",SUMIFS('Usage log'!$F$8:$F$507,'Usage log'!$B$8:$B$507,A55,'Usage log'!$C$8:$C$507,B55,'Usage log'!$A$8:$A$507,"&gt;="&amp;'Summary'!$B$4,'Usage log'!$A$8:$A$507,"&lt;"&amp;('Summary'!$E$4+1),'Usage log'!$D$8:$D$507,"Waste"))</x:f>
      </x:c>
      <x:c r="K55" s="15" t="str">
        <x:f>IF(A55="","",IF(COUNT(F55:H55)&lt;3,"n.a.",F55+G55-H55-I55-J55))</x:f>
      </x:c>
      <x:c r="L55" s="16"/>
      <x:c r="M55" s="7"/>
      <x:c r="N55" s="15" t="str">
        <x:f>IF(OR(NOT(ISNUMBER(L55)),NOT(ISNUMBER(M55))),"",IF(AND(M55='Summary'!$E$4,ISNUMBER(K55)),L55-K55,"n.a."))</x:f>
      </x:c>
      <x:c r="O55" s="18" t="str">
        <x:f>IF(A55="","",IF(AND(C55="",D55=""),"",IF(C55="",D55,IF(D55="",C55,MIN(C55,D55)))))</x:f>
      </x:c>
      <x:c r="P55" s="15" t="str">
        <x:f>IF(O55="","",O55-'Summary'!$E$4)</x:f>
      </x:c>
      <x:c r="Q55" s="15" t="str">
        <x:f>IF(A55="","",IF(OR(B55="",COUNT(F55:H55)&lt;3),"Complete stock inputs",IF(COUNTIFS($B$8:$B$107,B55)&lt;&gt;1,"Duplicate lot ID",IF(NOT(ISNUMBER(K55)),"Review quantities",IF(K55&lt;0,"Negative stock",IF(O55="","Enter expiry",IF(P55&lt;0,"Expired",IF(P55&lt;='Summary'!$K$4,"Near expiry",IF(AND(L55&lt;&gt;"",M55&lt;&gt;'Summary'!$E$4),"Check count date",IF(AND(ISNUMBER(N55),N55&lt;&gt;0),"Count difference","Recorded"))))))))))</x:f>
      </x:c>
      <x:c r="R55" s="15" t="str">
        <x:f>IF(A55="","",IF(COUNTIFS('Item setup'!$A$8:$A$47,A55)&lt;&gt;1,"n.a.",INDEX('Item setup'!$B$8:$B$47,MATCH(A55,'Item setup'!$A$8:$A$47,0))))</x:f>
      </x:c>
      <x:c r="S55" s="15" t="str">
        <x:f>IF(A55="","",IF(COUNTIFS('Item setup'!$A$8:$A$47,A55)&lt;&gt;1,"n.a.",INDEX('Item setup'!$E$8:$E$47,MATCH(A55,'Item setup'!$A$8:$A$47,0))))</x:f>
      </x:c>
    </x:row>
    <x:row r="56" ht="24" customHeight="1">
      <x:c r="A56" s="5"/>
      <x:c r="B56" s="5"/>
      <x:c r="C56" s="7"/>
      <x:c r="D56" s="7"/>
      <x:c r="E56" s="7"/>
      <x:c r="F56" s="16"/>
      <x:c r="G56" s="16"/>
      <x:c r="H56" s="16"/>
      <x:c r="I56" s="15" t="str">
        <x:f>IF(OR(A56="",B56=""),"",SUMIFS('Usage log'!$F$8:$F$507,'Usage log'!$B$8:$B$507,A56,'Usage log'!$C$8:$C$507,B56,'Usage log'!$A$8:$A$507,"&gt;="&amp;'Summary'!$B$4,'Usage log'!$A$8:$A$507,"&lt;"&amp;('Summary'!$E$4+1),'Usage log'!$D$8:$D$507,"&lt;&gt;Waste"))</x:f>
      </x:c>
      <x:c r="J56" s="15" t="str">
        <x:f>IF(OR(A56="",B56=""),"",SUMIFS('Usage log'!$F$8:$F$507,'Usage log'!$B$8:$B$507,A56,'Usage log'!$C$8:$C$507,B56,'Usage log'!$A$8:$A$507,"&gt;="&amp;'Summary'!$B$4,'Usage log'!$A$8:$A$507,"&lt;"&amp;('Summary'!$E$4+1),'Usage log'!$D$8:$D$507,"Waste"))</x:f>
      </x:c>
      <x:c r="K56" s="15" t="str">
        <x:f>IF(A56="","",IF(COUNT(F56:H56)&lt;3,"n.a.",F56+G56-H56-I56-J56))</x:f>
      </x:c>
      <x:c r="L56" s="16"/>
      <x:c r="M56" s="7"/>
      <x:c r="N56" s="15" t="str">
        <x:f>IF(OR(NOT(ISNUMBER(L56)),NOT(ISNUMBER(M56))),"",IF(AND(M56='Summary'!$E$4,ISNUMBER(K56)),L56-K56,"n.a."))</x:f>
      </x:c>
      <x:c r="O56" s="18" t="str">
        <x:f>IF(A56="","",IF(AND(C56="",D56=""),"",IF(C56="",D56,IF(D56="",C56,MIN(C56,D56)))))</x:f>
      </x:c>
      <x:c r="P56" s="15" t="str">
        <x:f>IF(O56="","",O56-'Summary'!$E$4)</x:f>
      </x:c>
      <x:c r="Q56" s="15" t="str">
        <x:f>IF(A56="","",IF(OR(B56="",COUNT(F56:H56)&lt;3),"Complete stock inputs",IF(COUNTIFS($B$8:$B$107,B56)&lt;&gt;1,"Duplicate lot ID",IF(NOT(ISNUMBER(K56)),"Review quantities",IF(K56&lt;0,"Negative stock",IF(O56="","Enter expiry",IF(P56&lt;0,"Expired",IF(P56&lt;='Summary'!$K$4,"Near expiry",IF(AND(L56&lt;&gt;"",M56&lt;&gt;'Summary'!$E$4),"Check count date",IF(AND(ISNUMBER(N56),N56&lt;&gt;0),"Count difference","Recorded"))))))))))</x:f>
      </x:c>
      <x:c r="R56" s="15" t="str">
        <x:f>IF(A56="","",IF(COUNTIFS('Item setup'!$A$8:$A$47,A56)&lt;&gt;1,"n.a.",INDEX('Item setup'!$B$8:$B$47,MATCH(A56,'Item setup'!$A$8:$A$47,0))))</x:f>
      </x:c>
      <x:c r="S56" s="15" t="str">
        <x:f>IF(A56="","",IF(COUNTIFS('Item setup'!$A$8:$A$47,A56)&lt;&gt;1,"n.a.",INDEX('Item setup'!$E$8:$E$47,MATCH(A56,'Item setup'!$A$8:$A$47,0))))</x:f>
      </x:c>
    </x:row>
    <x:row r="57" ht="24" customHeight="1">
      <x:c r="A57" s="5"/>
      <x:c r="B57" s="5"/>
      <x:c r="C57" s="7"/>
      <x:c r="D57" s="7"/>
      <x:c r="E57" s="7"/>
      <x:c r="F57" s="16"/>
      <x:c r="G57" s="16"/>
      <x:c r="H57" s="16"/>
      <x:c r="I57" s="15" t="str">
        <x:f>IF(OR(A57="",B57=""),"",SUMIFS('Usage log'!$F$8:$F$507,'Usage log'!$B$8:$B$507,A57,'Usage log'!$C$8:$C$507,B57,'Usage log'!$A$8:$A$507,"&gt;="&amp;'Summary'!$B$4,'Usage log'!$A$8:$A$507,"&lt;"&amp;('Summary'!$E$4+1),'Usage log'!$D$8:$D$507,"&lt;&gt;Waste"))</x:f>
      </x:c>
      <x:c r="J57" s="15" t="str">
        <x:f>IF(OR(A57="",B57=""),"",SUMIFS('Usage log'!$F$8:$F$507,'Usage log'!$B$8:$B$507,A57,'Usage log'!$C$8:$C$507,B57,'Usage log'!$A$8:$A$507,"&gt;="&amp;'Summary'!$B$4,'Usage log'!$A$8:$A$507,"&lt;"&amp;('Summary'!$E$4+1),'Usage log'!$D$8:$D$507,"Waste"))</x:f>
      </x:c>
      <x:c r="K57" s="15" t="str">
        <x:f>IF(A57="","",IF(COUNT(F57:H57)&lt;3,"n.a.",F57+G57-H57-I57-J57))</x:f>
      </x:c>
      <x:c r="L57" s="16"/>
      <x:c r="M57" s="7"/>
      <x:c r="N57" s="15" t="str">
        <x:f>IF(OR(NOT(ISNUMBER(L57)),NOT(ISNUMBER(M57))),"",IF(AND(M57='Summary'!$E$4,ISNUMBER(K57)),L57-K57,"n.a."))</x:f>
      </x:c>
      <x:c r="O57" s="18" t="str">
        <x:f>IF(A57="","",IF(AND(C57="",D57=""),"",IF(C57="",D57,IF(D57="",C57,MIN(C57,D57)))))</x:f>
      </x:c>
      <x:c r="P57" s="15" t="str">
        <x:f>IF(O57="","",O57-'Summary'!$E$4)</x:f>
      </x:c>
      <x:c r="Q57" s="15" t="str">
        <x:f>IF(A57="","",IF(OR(B57="",COUNT(F57:H57)&lt;3),"Complete stock inputs",IF(COUNTIFS($B$8:$B$107,B57)&lt;&gt;1,"Duplicate lot ID",IF(NOT(ISNUMBER(K57)),"Review quantities",IF(K57&lt;0,"Negative stock",IF(O57="","Enter expiry",IF(P57&lt;0,"Expired",IF(P57&lt;='Summary'!$K$4,"Near expiry",IF(AND(L57&lt;&gt;"",M57&lt;&gt;'Summary'!$E$4),"Check count date",IF(AND(ISNUMBER(N57),N57&lt;&gt;0),"Count difference","Recorded"))))))))))</x:f>
      </x:c>
      <x:c r="R57" s="15" t="str">
        <x:f>IF(A57="","",IF(COUNTIFS('Item setup'!$A$8:$A$47,A57)&lt;&gt;1,"n.a.",INDEX('Item setup'!$B$8:$B$47,MATCH(A57,'Item setup'!$A$8:$A$47,0))))</x:f>
      </x:c>
      <x:c r="S57" s="15" t="str">
        <x:f>IF(A57="","",IF(COUNTIFS('Item setup'!$A$8:$A$47,A57)&lt;&gt;1,"n.a.",INDEX('Item setup'!$E$8:$E$47,MATCH(A57,'Item setup'!$A$8:$A$47,0))))</x:f>
      </x:c>
    </x:row>
    <x:row r="58" ht="24" customHeight="1">
      <x:c r="A58" s="5"/>
      <x:c r="B58" s="5"/>
      <x:c r="C58" s="7"/>
      <x:c r="D58" s="7"/>
      <x:c r="E58" s="7"/>
      <x:c r="F58" s="16"/>
      <x:c r="G58" s="16"/>
      <x:c r="H58" s="16"/>
      <x:c r="I58" s="15" t="str">
        <x:f>IF(OR(A58="",B58=""),"",SUMIFS('Usage log'!$F$8:$F$507,'Usage log'!$B$8:$B$507,A58,'Usage log'!$C$8:$C$507,B58,'Usage log'!$A$8:$A$507,"&gt;="&amp;'Summary'!$B$4,'Usage log'!$A$8:$A$507,"&lt;"&amp;('Summary'!$E$4+1),'Usage log'!$D$8:$D$507,"&lt;&gt;Waste"))</x:f>
      </x:c>
      <x:c r="J58" s="15" t="str">
        <x:f>IF(OR(A58="",B58=""),"",SUMIFS('Usage log'!$F$8:$F$507,'Usage log'!$B$8:$B$507,A58,'Usage log'!$C$8:$C$507,B58,'Usage log'!$A$8:$A$507,"&gt;="&amp;'Summary'!$B$4,'Usage log'!$A$8:$A$507,"&lt;"&amp;('Summary'!$E$4+1),'Usage log'!$D$8:$D$507,"Waste"))</x:f>
      </x:c>
      <x:c r="K58" s="15" t="str">
        <x:f>IF(A58="","",IF(COUNT(F58:H58)&lt;3,"n.a.",F58+G58-H58-I58-J58))</x:f>
      </x:c>
      <x:c r="L58" s="16"/>
      <x:c r="M58" s="7"/>
      <x:c r="N58" s="15" t="str">
        <x:f>IF(OR(NOT(ISNUMBER(L58)),NOT(ISNUMBER(M58))),"",IF(AND(M58='Summary'!$E$4,ISNUMBER(K58)),L58-K58,"n.a."))</x:f>
      </x:c>
      <x:c r="O58" s="18" t="str">
        <x:f>IF(A58="","",IF(AND(C58="",D58=""),"",IF(C58="",D58,IF(D58="",C58,MIN(C58,D58)))))</x:f>
      </x:c>
      <x:c r="P58" s="15" t="str">
        <x:f>IF(O58="","",O58-'Summary'!$E$4)</x:f>
      </x:c>
      <x:c r="Q58" s="15" t="str">
        <x:f>IF(A58="","",IF(OR(B58="",COUNT(F58:H58)&lt;3),"Complete stock inputs",IF(COUNTIFS($B$8:$B$107,B58)&lt;&gt;1,"Duplicate lot ID",IF(NOT(ISNUMBER(K58)),"Review quantities",IF(K58&lt;0,"Negative stock",IF(O58="","Enter expiry",IF(P58&lt;0,"Expired",IF(P58&lt;='Summary'!$K$4,"Near expiry",IF(AND(L58&lt;&gt;"",M58&lt;&gt;'Summary'!$E$4),"Check count date",IF(AND(ISNUMBER(N58),N58&lt;&gt;0),"Count difference","Recorded"))))))))))</x:f>
      </x:c>
      <x:c r="R58" s="15" t="str">
        <x:f>IF(A58="","",IF(COUNTIFS('Item setup'!$A$8:$A$47,A58)&lt;&gt;1,"n.a.",INDEX('Item setup'!$B$8:$B$47,MATCH(A58,'Item setup'!$A$8:$A$47,0))))</x:f>
      </x:c>
      <x:c r="S58" s="15" t="str">
        <x:f>IF(A58="","",IF(COUNTIFS('Item setup'!$A$8:$A$47,A58)&lt;&gt;1,"n.a.",INDEX('Item setup'!$E$8:$E$47,MATCH(A58,'Item setup'!$A$8:$A$47,0))))</x:f>
      </x:c>
    </x:row>
    <x:row r="59" ht="24" customHeight="1">
      <x:c r="A59" s="5"/>
      <x:c r="B59" s="5"/>
      <x:c r="C59" s="7"/>
      <x:c r="D59" s="7"/>
      <x:c r="E59" s="7"/>
      <x:c r="F59" s="16"/>
      <x:c r="G59" s="16"/>
      <x:c r="H59" s="16"/>
      <x:c r="I59" s="15" t="str">
        <x:f>IF(OR(A59="",B59=""),"",SUMIFS('Usage log'!$F$8:$F$507,'Usage log'!$B$8:$B$507,A59,'Usage log'!$C$8:$C$507,B59,'Usage log'!$A$8:$A$507,"&gt;="&amp;'Summary'!$B$4,'Usage log'!$A$8:$A$507,"&lt;"&amp;('Summary'!$E$4+1),'Usage log'!$D$8:$D$507,"&lt;&gt;Waste"))</x:f>
      </x:c>
      <x:c r="J59" s="15" t="str">
        <x:f>IF(OR(A59="",B59=""),"",SUMIFS('Usage log'!$F$8:$F$507,'Usage log'!$B$8:$B$507,A59,'Usage log'!$C$8:$C$507,B59,'Usage log'!$A$8:$A$507,"&gt;="&amp;'Summary'!$B$4,'Usage log'!$A$8:$A$507,"&lt;"&amp;('Summary'!$E$4+1),'Usage log'!$D$8:$D$507,"Waste"))</x:f>
      </x:c>
      <x:c r="K59" s="15" t="str">
        <x:f>IF(A59="","",IF(COUNT(F59:H59)&lt;3,"n.a.",F59+G59-H59-I59-J59))</x:f>
      </x:c>
      <x:c r="L59" s="16"/>
      <x:c r="M59" s="7"/>
      <x:c r="N59" s="15" t="str">
        <x:f>IF(OR(NOT(ISNUMBER(L59)),NOT(ISNUMBER(M59))),"",IF(AND(M59='Summary'!$E$4,ISNUMBER(K59)),L59-K59,"n.a."))</x:f>
      </x:c>
      <x:c r="O59" s="18" t="str">
        <x:f>IF(A59="","",IF(AND(C59="",D59=""),"",IF(C59="",D59,IF(D59="",C59,MIN(C59,D59)))))</x:f>
      </x:c>
      <x:c r="P59" s="15" t="str">
        <x:f>IF(O59="","",O59-'Summary'!$E$4)</x:f>
      </x:c>
      <x:c r="Q59" s="15" t="str">
        <x:f>IF(A59="","",IF(OR(B59="",COUNT(F59:H59)&lt;3),"Complete stock inputs",IF(COUNTIFS($B$8:$B$107,B59)&lt;&gt;1,"Duplicate lot ID",IF(NOT(ISNUMBER(K59)),"Review quantities",IF(K59&lt;0,"Negative stock",IF(O59="","Enter expiry",IF(P59&lt;0,"Expired",IF(P59&lt;='Summary'!$K$4,"Near expiry",IF(AND(L59&lt;&gt;"",M59&lt;&gt;'Summary'!$E$4),"Check count date",IF(AND(ISNUMBER(N59),N59&lt;&gt;0),"Count difference","Recorded"))))))))))</x:f>
      </x:c>
      <x:c r="R59" s="15" t="str">
        <x:f>IF(A59="","",IF(COUNTIFS('Item setup'!$A$8:$A$47,A59)&lt;&gt;1,"n.a.",INDEX('Item setup'!$B$8:$B$47,MATCH(A59,'Item setup'!$A$8:$A$47,0))))</x:f>
      </x:c>
      <x:c r="S59" s="15" t="str">
        <x:f>IF(A59="","",IF(COUNTIFS('Item setup'!$A$8:$A$47,A59)&lt;&gt;1,"n.a.",INDEX('Item setup'!$E$8:$E$47,MATCH(A59,'Item setup'!$A$8:$A$47,0))))</x:f>
      </x:c>
    </x:row>
    <x:row r="60" ht="24" customHeight="1">
      <x:c r="A60" s="5"/>
      <x:c r="B60" s="5"/>
      <x:c r="C60" s="7"/>
      <x:c r="D60" s="7"/>
      <x:c r="E60" s="7"/>
      <x:c r="F60" s="16"/>
      <x:c r="G60" s="16"/>
      <x:c r="H60" s="16"/>
      <x:c r="I60" s="15" t="str">
        <x:f>IF(OR(A60="",B60=""),"",SUMIFS('Usage log'!$F$8:$F$507,'Usage log'!$B$8:$B$507,A60,'Usage log'!$C$8:$C$507,B60,'Usage log'!$A$8:$A$507,"&gt;="&amp;'Summary'!$B$4,'Usage log'!$A$8:$A$507,"&lt;"&amp;('Summary'!$E$4+1),'Usage log'!$D$8:$D$507,"&lt;&gt;Waste"))</x:f>
      </x:c>
      <x:c r="J60" s="15" t="str">
        <x:f>IF(OR(A60="",B60=""),"",SUMIFS('Usage log'!$F$8:$F$507,'Usage log'!$B$8:$B$507,A60,'Usage log'!$C$8:$C$507,B60,'Usage log'!$A$8:$A$507,"&gt;="&amp;'Summary'!$B$4,'Usage log'!$A$8:$A$507,"&lt;"&amp;('Summary'!$E$4+1),'Usage log'!$D$8:$D$507,"Waste"))</x:f>
      </x:c>
      <x:c r="K60" s="15" t="str">
        <x:f>IF(A60="","",IF(COUNT(F60:H60)&lt;3,"n.a.",F60+G60-H60-I60-J60))</x:f>
      </x:c>
      <x:c r="L60" s="16"/>
      <x:c r="M60" s="7"/>
      <x:c r="N60" s="15" t="str">
        <x:f>IF(OR(NOT(ISNUMBER(L60)),NOT(ISNUMBER(M60))),"",IF(AND(M60='Summary'!$E$4,ISNUMBER(K60)),L60-K60,"n.a."))</x:f>
      </x:c>
      <x:c r="O60" s="18" t="str">
        <x:f>IF(A60="","",IF(AND(C60="",D60=""),"",IF(C60="",D60,IF(D60="",C60,MIN(C60,D60)))))</x:f>
      </x:c>
      <x:c r="P60" s="15" t="str">
        <x:f>IF(O60="","",O60-'Summary'!$E$4)</x:f>
      </x:c>
      <x:c r="Q60" s="15" t="str">
        <x:f>IF(A60="","",IF(OR(B60="",COUNT(F60:H60)&lt;3),"Complete stock inputs",IF(COUNTIFS($B$8:$B$107,B60)&lt;&gt;1,"Duplicate lot ID",IF(NOT(ISNUMBER(K60)),"Review quantities",IF(K60&lt;0,"Negative stock",IF(O60="","Enter expiry",IF(P60&lt;0,"Expired",IF(P60&lt;='Summary'!$K$4,"Near expiry",IF(AND(L60&lt;&gt;"",M60&lt;&gt;'Summary'!$E$4),"Check count date",IF(AND(ISNUMBER(N60),N60&lt;&gt;0),"Count difference","Recorded"))))))))))</x:f>
      </x:c>
      <x:c r="R60" s="15" t="str">
        <x:f>IF(A60="","",IF(COUNTIFS('Item setup'!$A$8:$A$47,A60)&lt;&gt;1,"n.a.",INDEX('Item setup'!$B$8:$B$47,MATCH(A60,'Item setup'!$A$8:$A$47,0))))</x:f>
      </x:c>
      <x:c r="S60" s="15" t="str">
        <x:f>IF(A60="","",IF(COUNTIFS('Item setup'!$A$8:$A$47,A60)&lt;&gt;1,"n.a.",INDEX('Item setup'!$E$8:$E$47,MATCH(A60,'Item setup'!$A$8:$A$47,0))))</x:f>
      </x:c>
    </x:row>
    <x:row r="61" ht="24" customHeight="1">
      <x:c r="A61" s="5"/>
      <x:c r="B61" s="5"/>
      <x:c r="C61" s="7"/>
      <x:c r="D61" s="7"/>
      <x:c r="E61" s="7"/>
      <x:c r="F61" s="16"/>
      <x:c r="G61" s="16"/>
      <x:c r="H61" s="16"/>
      <x:c r="I61" s="15" t="str">
        <x:f>IF(OR(A61="",B61=""),"",SUMIFS('Usage log'!$F$8:$F$507,'Usage log'!$B$8:$B$507,A61,'Usage log'!$C$8:$C$507,B61,'Usage log'!$A$8:$A$507,"&gt;="&amp;'Summary'!$B$4,'Usage log'!$A$8:$A$507,"&lt;"&amp;('Summary'!$E$4+1),'Usage log'!$D$8:$D$507,"&lt;&gt;Waste"))</x:f>
      </x:c>
      <x:c r="J61" s="15" t="str">
        <x:f>IF(OR(A61="",B61=""),"",SUMIFS('Usage log'!$F$8:$F$507,'Usage log'!$B$8:$B$507,A61,'Usage log'!$C$8:$C$507,B61,'Usage log'!$A$8:$A$507,"&gt;="&amp;'Summary'!$B$4,'Usage log'!$A$8:$A$507,"&lt;"&amp;('Summary'!$E$4+1),'Usage log'!$D$8:$D$507,"Waste"))</x:f>
      </x:c>
      <x:c r="K61" s="15" t="str">
        <x:f>IF(A61="","",IF(COUNT(F61:H61)&lt;3,"n.a.",F61+G61-H61-I61-J61))</x:f>
      </x:c>
      <x:c r="L61" s="16"/>
      <x:c r="M61" s="7"/>
      <x:c r="N61" s="15" t="str">
        <x:f>IF(OR(NOT(ISNUMBER(L61)),NOT(ISNUMBER(M61))),"",IF(AND(M61='Summary'!$E$4,ISNUMBER(K61)),L61-K61,"n.a."))</x:f>
      </x:c>
      <x:c r="O61" s="18" t="str">
        <x:f>IF(A61="","",IF(AND(C61="",D61=""),"",IF(C61="",D61,IF(D61="",C61,MIN(C61,D61)))))</x:f>
      </x:c>
      <x:c r="P61" s="15" t="str">
        <x:f>IF(O61="","",O61-'Summary'!$E$4)</x:f>
      </x:c>
      <x:c r="Q61" s="15" t="str">
        <x:f>IF(A61="","",IF(OR(B61="",COUNT(F61:H61)&lt;3),"Complete stock inputs",IF(COUNTIFS($B$8:$B$107,B61)&lt;&gt;1,"Duplicate lot ID",IF(NOT(ISNUMBER(K61)),"Review quantities",IF(K61&lt;0,"Negative stock",IF(O61="","Enter expiry",IF(P61&lt;0,"Expired",IF(P61&lt;='Summary'!$K$4,"Near expiry",IF(AND(L61&lt;&gt;"",M61&lt;&gt;'Summary'!$E$4),"Check count date",IF(AND(ISNUMBER(N61),N61&lt;&gt;0),"Count difference","Recorded"))))))))))</x:f>
      </x:c>
      <x:c r="R61" s="15" t="str">
        <x:f>IF(A61="","",IF(COUNTIFS('Item setup'!$A$8:$A$47,A61)&lt;&gt;1,"n.a.",INDEX('Item setup'!$B$8:$B$47,MATCH(A61,'Item setup'!$A$8:$A$47,0))))</x:f>
      </x:c>
      <x:c r="S61" s="15" t="str">
        <x:f>IF(A61="","",IF(COUNTIFS('Item setup'!$A$8:$A$47,A61)&lt;&gt;1,"n.a.",INDEX('Item setup'!$E$8:$E$47,MATCH(A61,'Item setup'!$A$8:$A$47,0))))</x:f>
      </x:c>
    </x:row>
    <x:row r="62" ht="24" customHeight="1">
      <x:c r="A62" s="5"/>
      <x:c r="B62" s="5"/>
      <x:c r="C62" s="7"/>
      <x:c r="D62" s="7"/>
      <x:c r="E62" s="7"/>
      <x:c r="F62" s="16"/>
      <x:c r="G62" s="16"/>
      <x:c r="H62" s="16"/>
      <x:c r="I62" s="15" t="str">
        <x:f>IF(OR(A62="",B62=""),"",SUMIFS('Usage log'!$F$8:$F$507,'Usage log'!$B$8:$B$507,A62,'Usage log'!$C$8:$C$507,B62,'Usage log'!$A$8:$A$507,"&gt;="&amp;'Summary'!$B$4,'Usage log'!$A$8:$A$507,"&lt;"&amp;('Summary'!$E$4+1),'Usage log'!$D$8:$D$507,"&lt;&gt;Waste"))</x:f>
      </x:c>
      <x:c r="J62" s="15" t="str">
        <x:f>IF(OR(A62="",B62=""),"",SUMIFS('Usage log'!$F$8:$F$507,'Usage log'!$B$8:$B$507,A62,'Usage log'!$C$8:$C$507,B62,'Usage log'!$A$8:$A$507,"&gt;="&amp;'Summary'!$B$4,'Usage log'!$A$8:$A$507,"&lt;"&amp;('Summary'!$E$4+1),'Usage log'!$D$8:$D$507,"Waste"))</x:f>
      </x:c>
      <x:c r="K62" s="15" t="str">
        <x:f>IF(A62="","",IF(COUNT(F62:H62)&lt;3,"n.a.",F62+G62-H62-I62-J62))</x:f>
      </x:c>
      <x:c r="L62" s="16"/>
      <x:c r="M62" s="7"/>
      <x:c r="N62" s="15" t="str">
        <x:f>IF(OR(NOT(ISNUMBER(L62)),NOT(ISNUMBER(M62))),"",IF(AND(M62='Summary'!$E$4,ISNUMBER(K62)),L62-K62,"n.a."))</x:f>
      </x:c>
      <x:c r="O62" s="18" t="str">
        <x:f>IF(A62="","",IF(AND(C62="",D62=""),"",IF(C62="",D62,IF(D62="",C62,MIN(C62,D62)))))</x:f>
      </x:c>
      <x:c r="P62" s="15" t="str">
        <x:f>IF(O62="","",O62-'Summary'!$E$4)</x:f>
      </x:c>
      <x:c r="Q62" s="15" t="str">
        <x:f>IF(A62="","",IF(OR(B62="",COUNT(F62:H62)&lt;3),"Complete stock inputs",IF(COUNTIFS($B$8:$B$107,B62)&lt;&gt;1,"Duplicate lot ID",IF(NOT(ISNUMBER(K62)),"Review quantities",IF(K62&lt;0,"Negative stock",IF(O62="","Enter expiry",IF(P62&lt;0,"Expired",IF(P62&lt;='Summary'!$K$4,"Near expiry",IF(AND(L62&lt;&gt;"",M62&lt;&gt;'Summary'!$E$4),"Check count date",IF(AND(ISNUMBER(N62),N62&lt;&gt;0),"Count difference","Recorded"))))))))))</x:f>
      </x:c>
      <x:c r="R62" s="15" t="str">
        <x:f>IF(A62="","",IF(COUNTIFS('Item setup'!$A$8:$A$47,A62)&lt;&gt;1,"n.a.",INDEX('Item setup'!$B$8:$B$47,MATCH(A62,'Item setup'!$A$8:$A$47,0))))</x:f>
      </x:c>
      <x:c r="S62" s="15" t="str">
        <x:f>IF(A62="","",IF(COUNTIFS('Item setup'!$A$8:$A$47,A62)&lt;&gt;1,"n.a.",INDEX('Item setup'!$E$8:$E$47,MATCH(A62,'Item setup'!$A$8:$A$47,0))))</x:f>
      </x:c>
    </x:row>
    <x:row r="63" ht="24" customHeight="1">
      <x:c r="A63" s="5"/>
      <x:c r="B63" s="5"/>
      <x:c r="C63" s="7"/>
      <x:c r="D63" s="7"/>
      <x:c r="E63" s="7"/>
      <x:c r="F63" s="16"/>
      <x:c r="G63" s="16"/>
      <x:c r="H63" s="16"/>
      <x:c r="I63" s="15" t="str">
        <x:f>IF(OR(A63="",B63=""),"",SUMIFS('Usage log'!$F$8:$F$507,'Usage log'!$B$8:$B$507,A63,'Usage log'!$C$8:$C$507,B63,'Usage log'!$A$8:$A$507,"&gt;="&amp;'Summary'!$B$4,'Usage log'!$A$8:$A$507,"&lt;"&amp;('Summary'!$E$4+1),'Usage log'!$D$8:$D$507,"&lt;&gt;Waste"))</x:f>
      </x:c>
      <x:c r="J63" s="15" t="str">
        <x:f>IF(OR(A63="",B63=""),"",SUMIFS('Usage log'!$F$8:$F$507,'Usage log'!$B$8:$B$507,A63,'Usage log'!$C$8:$C$507,B63,'Usage log'!$A$8:$A$507,"&gt;="&amp;'Summary'!$B$4,'Usage log'!$A$8:$A$507,"&lt;"&amp;('Summary'!$E$4+1),'Usage log'!$D$8:$D$507,"Waste"))</x:f>
      </x:c>
      <x:c r="K63" s="15" t="str">
        <x:f>IF(A63="","",IF(COUNT(F63:H63)&lt;3,"n.a.",F63+G63-H63-I63-J63))</x:f>
      </x:c>
      <x:c r="L63" s="16"/>
      <x:c r="M63" s="7"/>
      <x:c r="N63" s="15" t="str">
        <x:f>IF(OR(NOT(ISNUMBER(L63)),NOT(ISNUMBER(M63))),"",IF(AND(M63='Summary'!$E$4,ISNUMBER(K63)),L63-K63,"n.a."))</x:f>
      </x:c>
      <x:c r="O63" s="18" t="str">
        <x:f>IF(A63="","",IF(AND(C63="",D63=""),"",IF(C63="",D63,IF(D63="",C63,MIN(C63,D63)))))</x:f>
      </x:c>
      <x:c r="P63" s="15" t="str">
        <x:f>IF(O63="","",O63-'Summary'!$E$4)</x:f>
      </x:c>
      <x:c r="Q63" s="15" t="str">
        <x:f>IF(A63="","",IF(OR(B63="",COUNT(F63:H63)&lt;3),"Complete stock inputs",IF(COUNTIFS($B$8:$B$107,B63)&lt;&gt;1,"Duplicate lot ID",IF(NOT(ISNUMBER(K63)),"Review quantities",IF(K63&lt;0,"Negative stock",IF(O63="","Enter expiry",IF(P63&lt;0,"Expired",IF(P63&lt;='Summary'!$K$4,"Near expiry",IF(AND(L63&lt;&gt;"",M63&lt;&gt;'Summary'!$E$4),"Check count date",IF(AND(ISNUMBER(N63),N63&lt;&gt;0),"Count difference","Recorded"))))))))))</x:f>
      </x:c>
      <x:c r="R63" s="15" t="str">
        <x:f>IF(A63="","",IF(COUNTIFS('Item setup'!$A$8:$A$47,A63)&lt;&gt;1,"n.a.",INDEX('Item setup'!$B$8:$B$47,MATCH(A63,'Item setup'!$A$8:$A$47,0))))</x:f>
      </x:c>
      <x:c r="S63" s="15" t="str">
        <x:f>IF(A63="","",IF(COUNTIFS('Item setup'!$A$8:$A$47,A63)&lt;&gt;1,"n.a.",INDEX('Item setup'!$E$8:$E$47,MATCH(A63,'Item setup'!$A$8:$A$47,0))))</x:f>
      </x:c>
    </x:row>
    <x:row r="64" ht="24" customHeight="1">
      <x:c r="A64" s="5"/>
      <x:c r="B64" s="5"/>
      <x:c r="C64" s="7"/>
      <x:c r="D64" s="7"/>
      <x:c r="E64" s="7"/>
      <x:c r="F64" s="16"/>
      <x:c r="G64" s="16"/>
      <x:c r="H64" s="16"/>
      <x:c r="I64" s="15" t="str">
        <x:f>IF(OR(A64="",B64=""),"",SUMIFS('Usage log'!$F$8:$F$507,'Usage log'!$B$8:$B$507,A64,'Usage log'!$C$8:$C$507,B64,'Usage log'!$A$8:$A$507,"&gt;="&amp;'Summary'!$B$4,'Usage log'!$A$8:$A$507,"&lt;"&amp;('Summary'!$E$4+1),'Usage log'!$D$8:$D$507,"&lt;&gt;Waste"))</x:f>
      </x:c>
      <x:c r="J64" s="15" t="str">
        <x:f>IF(OR(A64="",B64=""),"",SUMIFS('Usage log'!$F$8:$F$507,'Usage log'!$B$8:$B$507,A64,'Usage log'!$C$8:$C$507,B64,'Usage log'!$A$8:$A$507,"&gt;="&amp;'Summary'!$B$4,'Usage log'!$A$8:$A$507,"&lt;"&amp;('Summary'!$E$4+1),'Usage log'!$D$8:$D$507,"Waste"))</x:f>
      </x:c>
      <x:c r="K64" s="15" t="str">
        <x:f>IF(A64="","",IF(COUNT(F64:H64)&lt;3,"n.a.",F64+G64-H64-I64-J64))</x:f>
      </x:c>
      <x:c r="L64" s="16"/>
      <x:c r="M64" s="7"/>
      <x:c r="N64" s="15" t="str">
        <x:f>IF(OR(NOT(ISNUMBER(L64)),NOT(ISNUMBER(M64))),"",IF(AND(M64='Summary'!$E$4,ISNUMBER(K64)),L64-K64,"n.a."))</x:f>
      </x:c>
      <x:c r="O64" s="18" t="str">
        <x:f>IF(A64="","",IF(AND(C64="",D64=""),"",IF(C64="",D64,IF(D64="",C64,MIN(C64,D64)))))</x:f>
      </x:c>
      <x:c r="P64" s="15" t="str">
        <x:f>IF(O64="","",O64-'Summary'!$E$4)</x:f>
      </x:c>
      <x:c r="Q64" s="15" t="str">
        <x:f>IF(A64="","",IF(OR(B64="",COUNT(F64:H64)&lt;3),"Complete stock inputs",IF(COUNTIFS($B$8:$B$107,B64)&lt;&gt;1,"Duplicate lot ID",IF(NOT(ISNUMBER(K64)),"Review quantities",IF(K64&lt;0,"Negative stock",IF(O64="","Enter expiry",IF(P64&lt;0,"Expired",IF(P64&lt;='Summary'!$K$4,"Near expiry",IF(AND(L64&lt;&gt;"",M64&lt;&gt;'Summary'!$E$4),"Check count date",IF(AND(ISNUMBER(N64),N64&lt;&gt;0),"Count difference","Recorded"))))))))))</x:f>
      </x:c>
      <x:c r="R64" s="15" t="str">
        <x:f>IF(A64="","",IF(COUNTIFS('Item setup'!$A$8:$A$47,A64)&lt;&gt;1,"n.a.",INDEX('Item setup'!$B$8:$B$47,MATCH(A64,'Item setup'!$A$8:$A$47,0))))</x:f>
      </x:c>
      <x:c r="S64" s="15" t="str">
        <x:f>IF(A64="","",IF(COUNTIFS('Item setup'!$A$8:$A$47,A64)&lt;&gt;1,"n.a.",INDEX('Item setup'!$E$8:$E$47,MATCH(A64,'Item setup'!$A$8:$A$47,0))))</x:f>
      </x:c>
    </x:row>
    <x:row r="65" ht="24" customHeight="1">
      <x:c r="A65" s="5"/>
      <x:c r="B65" s="5"/>
      <x:c r="C65" s="7"/>
      <x:c r="D65" s="7"/>
      <x:c r="E65" s="7"/>
      <x:c r="F65" s="16"/>
      <x:c r="G65" s="16"/>
      <x:c r="H65" s="16"/>
      <x:c r="I65" s="15" t="str">
        <x:f>IF(OR(A65="",B65=""),"",SUMIFS('Usage log'!$F$8:$F$507,'Usage log'!$B$8:$B$507,A65,'Usage log'!$C$8:$C$507,B65,'Usage log'!$A$8:$A$507,"&gt;="&amp;'Summary'!$B$4,'Usage log'!$A$8:$A$507,"&lt;"&amp;('Summary'!$E$4+1),'Usage log'!$D$8:$D$507,"&lt;&gt;Waste"))</x:f>
      </x:c>
      <x:c r="J65" s="15" t="str">
        <x:f>IF(OR(A65="",B65=""),"",SUMIFS('Usage log'!$F$8:$F$507,'Usage log'!$B$8:$B$507,A65,'Usage log'!$C$8:$C$507,B65,'Usage log'!$A$8:$A$507,"&gt;="&amp;'Summary'!$B$4,'Usage log'!$A$8:$A$507,"&lt;"&amp;('Summary'!$E$4+1),'Usage log'!$D$8:$D$507,"Waste"))</x:f>
      </x:c>
      <x:c r="K65" s="15" t="str">
        <x:f>IF(A65="","",IF(COUNT(F65:H65)&lt;3,"n.a.",F65+G65-H65-I65-J65))</x:f>
      </x:c>
      <x:c r="L65" s="16"/>
      <x:c r="M65" s="7"/>
      <x:c r="N65" s="15" t="str">
        <x:f>IF(OR(NOT(ISNUMBER(L65)),NOT(ISNUMBER(M65))),"",IF(AND(M65='Summary'!$E$4,ISNUMBER(K65)),L65-K65,"n.a."))</x:f>
      </x:c>
      <x:c r="O65" s="18" t="str">
        <x:f>IF(A65="","",IF(AND(C65="",D65=""),"",IF(C65="",D65,IF(D65="",C65,MIN(C65,D65)))))</x:f>
      </x:c>
      <x:c r="P65" s="15" t="str">
        <x:f>IF(O65="","",O65-'Summary'!$E$4)</x:f>
      </x:c>
      <x:c r="Q65" s="15" t="str">
        <x:f>IF(A65="","",IF(OR(B65="",COUNT(F65:H65)&lt;3),"Complete stock inputs",IF(COUNTIFS($B$8:$B$107,B65)&lt;&gt;1,"Duplicate lot ID",IF(NOT(ISNUMBER(K65)),"Review quantities",IF(K65&lt;0,"Negative stock",IF(O65="","Enter expiry",IF(P65&lt;0,"Expired",IF(P65&lt;='Summary'!$K$4,"Near expiry",IF(AND(L65&lt;&gt;"",M65&lt;&gt;'Summary'!$E$4),"Check count date",IF(AND(ISNUMBER(N65),N65&lt;&gt;0),"Count difference","Recorded"))))))))))</x:f>
      </x:c>
      <x:c r="R65" s="15" t="str">
        <x:f>IF(A65="","",IF(COUNTIFS('Item setup'!$A$8:$A$47,A65)&lt;&gt;1,"n.a.",INDEX('Item setup'!$B$8:$B$47,MATCH(A65,'Item setup'!$A$8:$A$47,0))))</x:f>
      </x:c>
      <x:c r="S65" s="15" t="str">
        <x:f>IF(A65="","",IF(COUNTIFS('Item setup'!$A$8:$A$47,A65)&lt;&gt;1,"n.a.",INDEX('Item setup'!$E$8:$E$47,MATCH(A65,'Item setup'!$A$8:$A$47,0))))</x:f>
      </x:c>
    </x:row>
    <x:row r="66" ht="24" customHeight="1">
      <x:c r="A66" s="5"/>
      <x:c r="B66" s="5"/>
      <x:c r="C66" s="7"/>
      <x:c r="D66" s="7"/>
      <x:c r="E66" s="7"/>
      <x:c r="F66" s="16"/>
      <x:c r="G66" s="16"/>
      <x:c r="H66" s="16"/>
      <x:c r="I66" s="15" t="str">
        <x:f>IF(OR(A66="",B66=""),"",SUMIFS('Usage log'!$F$8:$F$507,'Usage log'!$B$8:$B$507,A66,'Usage log'!$C$8:$C$507,B66,'Usage log'!$A$8:$A$507,"&gt;="&amp;'Summary'!$B$4,'Usage log'!$A$8:$A$507,"&lt;"&amp;('Summary'!$E$4+1),'Usage log'!$D$8:$D$507,"&lt;&gt;Waste"))</x:f>
      </x:c>
      <x:c r="J66" s="15" t="str">
        <x:f>IF(OR(A66="",B66=""),"",SUMIFS('Usage log'!$F$8:$F$507,'Usage log'!$B$8:$B$507,A66,'Usage log'!$C$8:$C$507,B66,'Usage log'!$A$8:$A$507,"&gt;="&amp;'Summary'!$B$4,'Usage log'!$A$8:$A$507,"&lt;"&amp;('Summary'!$E$4+1),'Usage log'!$D$8:$D$507,"Waste"))</x:f>
      </x:c>
      <x:c r="K66" s="15" t="str">
        <x:f>IF(A66="","",IF(COUNT(F66:H66)&lt;3,"n.a.",F66+G66-H66-I66-J66))</x:f>
      </x:c>
      <x:c r="L66" s="16"/>
      <x:c r="M66" s="7"/>
      <x:c r="N66" s="15" t="str">
        <x:f>IF(OR(NOT(ISNUMBER(L66)),NOT(ISNUMBER(M66))),"",IF(AND(M66='Summary'!$E$4,ISNUMBER(K66)),L66-K66,"n.a."))</x:f>
      </x:c>
      <x:c r="O66" s="18" t="str">
        <x:f>IF(A66="","",IF(AND(C66="",D66=""),"",IF(C66="",D66,IF(D66="",C66,MIN(C66,D66)))))</x:f>
      </x:c>
      <x:c r="P66" s="15" t="str">
        <x:f>IF(O66="","",O66-'Summary'!$E$4)</x:f>
      </x:c>
      <x:c r="Q66" s="15" t="str">
        <x:f>IF(A66="","",IF(OR(B66="",COUNT(F66:H66)&lt;3),"Complete stock inputs",IF(COUNTIFS($B$8:$B$107,B66)&lt;&gt;1,"Duplicate lot ID",IF(NOT(ISNUMBER(K66)),"Review quantities",IF(K66&lt;0,"Negative stock",IF(O66="","Enter expiry",IF(P66&lt;0,"Expired",IF(P66&lt;='Summary'!$K$4,"Near expiry",IF(AND(L66&lt;&gt;"",M66&lt;&gt;'Summary'!$E$4),"Check count date",IF(AND(ISNUMBER(N66),N66&lt;&gt;0),"Count difference","Recorded"))))))))))</x:f>
      </x:c>
      <x:c r="R66" s="15" t="str">
        <x:f>IF(A66="","",IF(COUNTIFS('Item setup'!$A$8:$A$47,A66)&lt;&gt;1,"n.a.",INDEX('Item setup'!$B$8:$B$47,MATCH(A66,'Item setup'!$A$8:$A$47,0))))</x:f>
      </x:c>
      <x:c r="S66" s="15" t="str">
        <x:f>IF(A66="","",IF(COUNTIFS('Item setup'!$A$8:$A$47,A66)&lt;&gt;1,"n.a.",INDEX('Item setup'!$E$8:$E$47,MATCH(A66,'Item setup'!$A$8:$A$47,0))))</x:f>
      </x:c>
    </x:row>
    <x:row r="67" ht="24" customHeight="1">
      <x:c r="A67" s="5"/>
      <x:c r="B67" s="5"/>
      <x:c r="C67" s="7"/>
      <x:c r="D67" s="7"/>
      <x:c r="E67" s="7"/>
      <x:c r="F67" s="16"/>
      <x:c r="G67" s="16"/>
      <x:c r="H67" s="16"/>
      <x:c r="I67" s="15" t="str">
        <x:f>IF(OR(A67="",B67=""),"",SUMIFS('Usage log'!$F$8:$F$507,'Usage log'!$B$8:$B$507,A67,'Usage log'!$C$8:$C$507,B67,'Usage log'!$A$8:$A$507,"&gt;="&amp;'Summary'!$B$4,'Usage log'!$A$8:$A$507,"&lt;"&amp;('Summary'!$E$4+1),'Usage log'!$D$8:$D$507,"&lt;&gt;Waste"))</x:f>
      </x:c>
      <x:c r="J67" s="15" t="str">
        <x:f>IF(OR(A67="",B67=""),"",SUMIFS('Usage log'!$F$8:$F$507,'Usage log'!$B$8:$B$507,A67,'Usage log'!$C$8:$C$507,B67,'Usage log'!$A$8:$A$507,"&gt;="&amp;'Summary'!$B$4,'Usage log'!$A$8:$A$507,"&lt;"&amp;('Summary'!$E$4+1),'Usage log'!$D$8:$D$507,"Waste"))</x:f>
      </x:c>
      <x:c r="K67" s="15" t="str">
        <x:f>IF(A67="","",IF(COUNT(F67:H67)&lt;3,"n.a.",F67+G67-H67-I67-J67))</x:f>
      </x:c>
      <x:c r="L67" s="16"/>
      <x:c r="M67" s="7"/>
      <x:c r="N67" s="15" t="str">
        <x:f>IF(OR(NOT(ISNUMBER(L67)),NOT(ISNUMBER(M67))),"",IF(AND(M67='Summary'!$E$4,ISNUMBER(K67)),L67-K67,"n.a."))</x:f>
      </x:c>
      <x:c r="O67" s="18" t="str">
        <x:f>IF(A67="","",IF(AND(C67="",D67=""),"",IF(C67="",D67,IF(D67="",C67,MIN(C67,D67)))))</x:f>
      </x:c>
      <x:c r="P67" s="15" t="str">
        <x:f>IF(O67="","",O67-'Summary'!$E$4)</x:f>
      </x:c>
      <x:c r="Q67" s="15" t="str">
        <x:f>IF(A67="","",IF(OR(B67="",COUNT(F67:H67)&lt;3),"Complete stock inputs",IF(COUNTIFS($B$8:$B$107,B67)&lt;&gt;1,"Duplicate lot ID",IF(NOT(ISNUMBER(K67)),"Review quantities",IF(K67&lt;0,"Negative stock",IF(O67="","Enter expiry",IF(P67&lt;0,"Expired",IF(P67&lt;='Summary'!$K$4,"Near expiry",IF(AND(L67&lt;&gt;"",M67&lt;&gt;'Summary'!$E$4),"Check count date",IF(AND(ISNUMBER(N67),N67&lt;&gt;0),"Count difference","Recorded"))))))))))</x:f>
      </x:c>
      <x:c r="R67" s="15" t="str">
        <x:f>IF(A67="","",IF(COUNTIFS('Item setup'!$A$8:$A$47,A67)&lt;&gt;1,"n.a.",INDEX('Item setup'!$B$8:$B$47,MATCH(A67,'Item setup'!$A$8:$A$47,0))))</x:f>
      </x:c>
      <x:c r="S67" s="15" t="str">
        <x:f>IF(A67="","",IF(COUNTIFS('Item setup'!$A$8:$A$47,A67)&lt;&gt;1,"n.a.",INDEX('Item setup'!$E$8:$E$47,MATCH(A67,'Item setup'!$A$8:$A$47,0))))</x:f>
      </x:c>
    </x:row>
    <x:row r="68" ht="24" customHeight="1">
      <x:c r="A68" s="5"/>
      <x:c r="B68" s="5"/>
      <x:c r="C68" s="7"/>
      <x:c r="D68" s="7"/>
      <x:c r="E68" s="7"/>
      <x:c r="F68" s="16"/>
      <x:c r="G68" s="16"/>
      <x:c r="H68" s="16"/>
      <x:c r="I68" s="15" t="str">
        <x:f>IF(OR(A68="",B68=""),"",SUMIFS('Usage log'!$F$8:$F$507,'Usage log'!$B$8:$B$507,A68,'Usage log'!$C$8:$C$507,B68,'Usage log'!$A$8:$A$507,"&gt;="&amp;'Summary'!$B$4,'Usage log'!$A$8:$A$507,"&lt;"&amp;('Summary'!$E$4+1),'Usage log'!$D$8:$D$507,"&lt;&gt;Waste"))</x:f>
      </x:c>
      <x:c r="J68" s="15" t="str">
        <x:f>IF(OR(A68="",B68=""),"",SUMIFS('Usage log'!$F$8:$F$507,'Usage log'!$B$8:$B$507,A68,'Usage log'!$C$8:$C$507,B68,'Usage log'!$A$8:$A$507,"&gt;="&amp;'Summary'!$B$4,'Usage log'!$A$8:$A$507,"&lt;"&amp;('Summary'!$E$4+1),'Usage log'!$D$8:$D$507,"Waste"))</x:f>
      </x:c>
      <x:c r="K68" s="15" t="str">
        <x:f>IF(A68="","",IF(COUNT(F68:H68)&lt;3,"n.a.",F68+G68-H68-I68-J68))</x:f>
      </x:c>
      <x:c r="L68" s="16"/>
      <x:c r="M68" s="7"/>
      <x:c r="N68" s="15" t="str">
        <x:f>IF(OR(NOT(ISNUMBER(L68)),NOT(ISNUMBER(M68))),"",IF(AND(M68='Summary'!$E$4,ISNUMBER(K68)),L68-K68,"n.a."))</x:f>
      </x:c>
      <x:c r="O68" s="18" t="str">
        <x:f>IF(A68="","",IF(AND(C68="",D68=""),"",IF(C68="",D68,IF(D68="",C68,MIN(C68,D68)))))</x:f>
      </x:c>
      <x:c r="P68" s="15" t="str">
        <x:f>IF(O68="","",O68-'Summary'!$E$4)</x:f>
      </x:c>
      <x:c r="Q68" s="15" t="str">
        <x:f>IF(A68="","",IF(OR(B68="",COUNT(F68:H68)&lt;3),"Complete stock inputs",IF(COUNTIFS($B$8:$B$107,B68)&lt;&gt;1,"Duplicate lot ID",IF(NOT(ISNUMBER(K68)),"Review quantities",IF(K68&lt;0,"Negative stock",IF(O68="","Enter expiry",IF(P68&lt;0,"Expired",IF(P68&lt;='Summary'!$K$4,"Near expiry",IF(AND(L68&lt;&gt;"",M68&lt;&gt;'Summary'!$E$4),"Check count date",IF(AND(ISNUMBER(N68),N68&lt;&gt;0),"Count difference","Recorded"))))))))))</x:f>
      </x:c>
      <x:c r="R68" s="15" t="str">
        <x:f>IF(A68="","",IF(COUNTIFS('Item setup'!$A$8:$A$47,A68)&lt;&gt;1,"n.a.",INDEX('Item setup'!$B$8:$B$47,MATCH(A68,'Item setup'!$A$8:$A$47,0))))</x:f>
      </x:c>
      <x:c r="S68" s="15" t="str">
        <x:f>IF(A68="","",IF(COUNTIFS('Item setup'!$A$8:$A$47,A68)&lt;&gt;1,"n.a.",INDEX('Item setup'!$E$8:$E$47,MATCH(A68,'Item setup'!$A$8:$A$47,0))))</x:f>
      </x:c>
    </x:row>
    <x:row r="69" ht="24" customHeight="1">
      <x:c r="A69" s="5"/>
      <x:c r="B69" s="5"/>
      <x:c r="C69" s="7"/>
      <x:c r="D69" s="7"/>
      <x:c r="E69" s="7"/>
      <x:c r="F69" s="16"/>
      <x:c r="G69" s="16"/>
      <x:c r="H69" s="16"/>
      <x:c r="I69" s="15" t="str">
        <x:f>IF(OR(A69="",B69=""),"",SUMIFS('Usage log'!$F$8:$F$507,'Usage log'!$B$8:$B$507,A69,'Usage log'!$C$8:$C$507,B69,'Usage log'!$A$8:$A$507,"&gt;="&amp;'Summary'!$B$4,'Usage log'!$A$8:$A$507,"&lt;"&amp;('Summary'!$E$4+1),'Usage log'!$D$8:$D$507,"&lt;&gt;Waste"))</x:f>
      </x:c>
      <x:c r="J69" s="15" t="str">
        <x:f>IF(OR(A69="",B69=""),"",SUMIFS('Usage log'!$F$8:$F$507,'Usage log'!$B$8:$B$507,A69,'Usage log'!$C$8:$C$507,B69,'Usage log'!$A$8:$A$507,"&gt;="&amp;'Summary'!$B$4,'Usage log'!$A$8:$A$507,"&lt;"&amp;('Summary'!$E$4+1),'Usage log'!$D$8:$D$507,"Waste"))</x:f>
      </x:c>
      <x:c r="K69" s="15" t="str">
        <x:f>IF(A69="","",IF(COUNT(F69:H69)&lt;3,"n.a.",F69+G69-H69-I69-J69))</x:f>
      </x:c>
      <x:c r="L69" s="16"/>
      <x:c r="M69" s="7"/>
      <x:c r="N69" s="15" t="str">
        <x:f>IF(OR(NOT(ISNUMBER(L69)),NOT(ISNUMBER(M69))),"",IF(AND(M69='Summary'!$E$4,ISNUMBER(K69)),L69-K69,"n.a."))</x:f>
      </x:c>
      <x:c r="O69" s="18" t="str">
        <x:f>IF(A69="","",IF(AND(C69="",D69=""),"",IF(C69="",D69,IF(D69="",C69,MIN(C69,D69)))))</x:f>
      </x:c>
      <x:c r="P69" s="15" t="str">
        <x:f>IF(O69="","",O69-'Summary'!$E$4)</x:f>
      </x:c>
      <x:c r="Q69" s="15" t="str">
        <x:f>IF(A69="","",IF(OR(B69="",COUNT(F69:H69)&lt;3),"Complete stock inputs",IF(COUNTIFS($B$8:$B$107,B69)&lt;&gt;1,"Duplicate lot ID",IF(NOT(ISNUMBER(K69)),"Review quantities",IF(K69&lt;0,"Negative stock",IF(O69="","Enter expiry",IF(P69&lt;0,"Expired",IF(P69&lt;='Summary'!$K$4,"Near expiry",IF(AND(L69&lt;&gt;"",M69&lt;&gt;'Summary'!$E$4),"Check count date",IF(AND(ISNUMBER(N69),N69&lt;&gt;0),"Count difference","Recorded"))))))))))</x:f>
      </x:c>
      <x:c r="R69" s="15" t="str">
        <x:f>IF(A69="","",IF(COUNTIFS('Item setup'!$A$8:$A$47,A69)&lt;&gt;1,"n.a.",INDEX('Item setup'!$B$8:$B$47,MATCH(A69,'Item setup'!$A$8:$A$47,0))))</x:f>
      </x:c>
      <x:c r="S69" s="15" t="str">
        <x:f>IF(A69="","",IF(COUNTIFS('Item setup'!$A$8:$A$47,A69)&lt;&gt;1,"n.a.",INDEX('Item setup'!$E$8:$E$47,MATCH(A69,'Item setup'!$A$8:$A$47,0))))</x:f>
      </x:c>
    </x:row>
    <x:row r="70" ht="24" customHeight="1">
      <x:c r="A70" s="5"/>
      <x:c r="B70" s="5"/>
      <x:c r="C70" s="7"/>
      <x:c r="D70" s="7"/>
      <x:c r="E70" s="7"/>
      <x:c r="F70" s="16"/>
      <x:c r="G70" s="16"/>
      <x:c r="H70" s="16"/>
      <x:c r="I70" s="15" t="str">
        <x:f>IF(OR(A70="",B70=""),"",SUMIFS('Usage log'!$F$8:$F$507,'Usage log'!$B$8:$B$507,A70,'Usage log'!$C$8:$C$507,B70,'Usage log'!$A$8:$A$507,"&gt;="&amp;'Summary'!$B$4,'Usage log'!$A$8:$A$507,"&lt;"&amp;('Summary'!$E$4+1),'Usage log'!$D$8:$D$507,"&lt;&gt;Waste"))</x:f>
      </x:c>
      <x:c r="J70" s="15" t="str">
        <x:f>IF(OR(A70="",B70=""),"",SUMIFS('Usage log'!$F$8:$F$507,'Usage log'!$B$8:$B$507,A70,'Usage log'!$C$8:$C$507,B70,'Usage log'!$A$8:$A$507,"&gt;="&amp;'Summary'!$B$4,'Usage log'!$A$8:$A$507,"&lt;"&amp;('Summary'!$E$4+1),'Usage log'!$D$8:$D$507,"Waste"))</x:f>
      </x:c>
      <x:c r="K70" s="15" t="str">
        <x:f>IF(A70="","",IF(COUNT(F70:H70)&lt;3,"n.a.",F70+G70-H70-I70-J70))</x:f>
      </x:c>
      <x:c r="L70" s="16"/>
      <x:c r="M70" s="7"/>
      <x:c r="N70" s="15" t="str">
        <x:f>IF(OR(NOT(ISNUMBER(L70)),NOT(ISNUMBER(M70))),"",IF(AND(M70='Summary'!$E$4,ISNUMBER(K70)),L70-K70,"n.a."))</x:f>
      </x:c>
      <x:c r="O70" s="18" t="str">
        <x:f>IF(A70="","",IF(AND(C70="",D70=""),"",IF(C70="",D70,IF(D70="",C70,MIN(C70,D70)))))</x:f>
      </x:c>
      <x:c r="P70" s="15" t="str">
        <x:f>IF(O70="","",O70-'Summary'!$E$4)</x:f>
      </x:c>
      <x:c r="Q70" s="15" t="str">
        <x:f>IF(A70="","",IF(OR(B70="",COUNT(F70:H70)&lt;3),"Complete stock inputs",IF(COUNTIFS($B$8:$B$107,B70)&lt;&gt;1,"Duplicate lot ID",IF(NOT(ISNUMBER(K70)),"Review quantities",IF(K70&lt;0,"Negative stock",IF(O70="","Enter expiry",IF(P70&lt;0,"Expired",IF(P70&lt;='Summary'!$K$4,"Near expiry",IF(AND(L70&lt;&gt;"",M70&lt;&gt;'Summary'!$E$4),"Check count date",IF(AND(ISNUMBER(N70),N70&lt;&gt;0),"Count difference","Recorded"))))))))))</x:f>
      </x:c>
      <x:c r="R70" s="15" t="str">
        <x:f>IF(A70="","",IF(COUNTIFS('Item setup'!$A$8:$A$47,A70)&lt;&gt;1,"n.a.",INDEX('Item setup'!$B$8:$B$47,MATCH(A70,'Item setup'!$A$8:$A$47,0))))</x:f>
      </x:c>
      <x:c r="S70" s="15" t="str">
        <x:f>IF(A70="","",IF(COUNTIFS('Item setup'!$A$8:$A$47,A70)&lt;&gt;1,"n.a.",INDEX('Item setup'!$E$8:$E$47,MATCH(A70,'Item setup'!$A$8:$A$47,0))))</x:f>
      </x:c>
    </x:row>
    <x:row r="71" ht="24" customHeight="1">
      <x:c r="A71" s="5"/>
      <x:c r="B71" s="5"/>
      <x:c r="C71" s="7"/>
      <x:c r="D71" s="7"/>
      <x:c r="E71" s="7"/>
      <x:c r="F71" s="16"/>
      <x:c r="G71" s="16"/>
      <x:c r="H71" s="16"/>
      <x:c r="I71" s="15" t="str">
        <x:f>IF(OR(A71="",B71=""),"",SUMIFS('Usage log'!$F$8:$F$507,'Usage log'!$B$8:$B$507,A71,'Usage log'!$C$8:$C$507,B71,'Usage log'!$A$8:$A$507,"&gt;="&amp;'Summary'!$B$4,'Usage log'!$A$8:$A$507,"&lt;"&amp;('Summary'!$E$4+1),'Usage log'!$D$8:$D$507,"&lt;&gt;Waste"))</x:f>
      </x:c>
      <x:c r="J71" s="15" t="str">
        <x:f>IF(OR(A71="",B71=""),"",SUMIFS('Usage log'!$F$8:$F$507,'Usage log'!$B$8:$B$507,A71,'Usage log'!$C$8:$C$507,B71,'Usage log'!$A$8:$A$507,"&gt;="&amp;'Summary'!$B$4,'Usage log'!$A$8:$A$507,"&lt;"&amp;('Summary'!$E$4+1),'Usage log'!$D$8:$D$507,"Waste"))</x:f>
      </x:c>
      <x:c r="K71" s="15" t="str">
        <x:f>IF(A71="","",IF(COUNT(F71:H71)&lt;3,"n.a.",F71+G71-H71-I71-J71))</x:f>
      </x:c>
      <x:c r="L71" s="16"/>
      <x:c r="M71" s="7"/>
      <x:c r="N71" s="15" t="str">
        <x:f>IF(OR(NOT(ISNUMBER(L71)),NOT(ISNUMBER(M71))),"",IF(AND(M71='Summary'!$E$4,ISNUMBER(K71)),L71-K71,"n.a."))</x:f>
      </x:c>
      <x:c r="O71" s="18" t="str">
        <x:f>IF(A71="","",IF(AND(C71="",D71=""),"",IF(C71="",D71,IF(D71="",C71,MIN(C71,D71)))))</x:f>
      </x:c>
      <x:c r="P71" s="15" t="str">
        <x:f>IF(O71="","",O71-'Summary'!$E$4)</x:f>
      </x:c>
      <x:c r="Q71" s="15" t="str">
        <x:f>IF(A71="","",IF(OR(B71="",COUNT(F71:H71)&lt;3),"Complete stock inputs",IF(COUNTIFS($B$8:$B$107,B71)&lt;&gt;1,"Duplicate lot ID",IF(NOT(ISNUMBER(K71)),"Review quantities",IF(K71&lt;0,"Negative stock",IF(O71="","Enter expiry",IF(P71&lt;0,"Expired",IF(P71&lt;='Summary'!$K$4,"Near expiry",IF(AND(L71&lt;&gt;"",M71&lt;&gt;'Summary'!$E$4),"Check count date",IF(AND(ISNUMBER(N71),N71&lt;&gt;0),"Count difference","Recorded"))))))))))</x:f>
      </x:c>
      <x:c r="R71" s="15" t="str">
        <x:f>IF(A71="","",IF(COUNTIFS('Item setup'!$A$8:$A$47,A71)&lt;&gt;1,"n.a.",INDEX('Item setup'!$B$8:$B$47,MATCH(A71,'Item setup'!$A$8:$A$47,0))))</x:f>
      </x:c>
      <x:c r="S71" s="15" t="str">
        <x:f>IF(A71="","",IF(COUNTIFS('Item setup'!$A$8:$A$47,A71)&lt;&gt;1,"n.a.",INDEX('Item setup'!$E$8:$E$47,MATCH(A71,'Item setup'!$A$8:$A$47,0))))</x:f>
      </x:c>
    </x:row>
    <x:row r="72" ht="24" customHeight="1">
      <x:c r="A72" s="5"/>
      <x:c r="B72" s="5"/>
      <x:c r="C72" s="7"/>
      <x:c r="D72" s="7"/>
      <x:c r="E72" s="7"/>
      <x:c r="F72" s="16"/>
      <x:c r="G72" s="16"/>
      <x:c r="H72" s="16"/>
      <x:c r="I72" s="15" t="str">
        <x:f>IF(OR(A72="",B72=""),"",SUMIFS('Usage log'!$F$8:$F$507,'Usage log'!$B$8:$B$507,A72,'Usage log'!$C$8:$C$507,B72,'Usage log'!$A$8:$A$507,"&gt;="&amp;'Summary'!$B$4,'Usage log'!$A$8:$A$507,"&lt;"&amp;('Summary'!$E$4+1),'Usage log'!$D$8:$D$507,"&lt;&gt;Waste"))</x:f>
      </x:c>
      <x:c r="J72" s="15" t="str">
        <x:f>IF(OR(A72="",B72=""),"",SUMIFS('Usage log'!$F$8:$F$507,'Usage log'!$B$8:$B$507,A72,'Usage log'!$C$8:$C$507,B72,'Usage log'!$A$8:$A$507,"&gt;="&amp;'Summary'!$B$4,'Usage log'!$A$8:$A$507,"&lt;"&amp;('Summary'!$E$4+1),'Usage log'!$D$8:$D$507,"Waste"))</x:f>
      </x:c>
      <x:c r="K72" s="15" t="str">
        <x:f>IF(A72="","",IF(COUNT(F72:H72)&lt;3,"n.a.",F72+G72-H72-I72-J72))</x:f>
      </x:c>
      <x:c r="L72" s="16"/>
      <x:c r="M72" s="7"/>
      <x:c r="N72" s="15" t="str">
        <x:f>IF(OR(NOT(ISNUMBER(L72)),NOT(ISNUMBER(M72))),"",IF(AND(M72='Summary'!$E$4,ISNUMBER(K72)),L72-K72,"n.a."))</x:f>
      </x:c>
      <x:c r="O72" s="18" t="str">
        <x:f>IF(A72="","",IF(AND(C72="",D72=""),"",IF(C72="",D72,IF(D72="",C72,MIN(C72,D72)))))</x:f>
      </x:c>
      <x:c r="P72" s="15" t="str">
        <x:f>IF(O72="","",O72-'Summary'!$E$4)</x:f>
      </x:c>
      <x:c r="Q72" s="15" t="str">
        <x:f>IF(A72="","",IF(OR(B72="",COUNT(F72:H72)&lt;3),"Complete stock inputs",IF(COUNTIFS($B$8:$B$107,B72)&lt;&gt;1,"Duplicate lot ID",IF(NOT(ISNUMBER(K72)),"Review quantities",IF(K72&lt;0,"Negative stock",IF(O72="","Enter expiry",IF(P72&lt;0,"Expired",IF(P72&lt;='Summary'!$K$4,"Near expiry",IF(AND(L72&lt;&gt;"",M72&lt;&gt;'Summary'!$E$4),"Check count date",IF(AND(ISNUMBER(N72),N72&lt;&gt;0),"Count difference","Recorded"))))))))))</x:f>
      </x:c>
      <x:c r="R72" s="15" t="str">
        <x:f>IF(A72="","",IF(COUNTIFS('Item setup'!$A$8:$A$47,A72)&lt;&gt;1,"n.a.",INDEX('Item setup'!$B$8:$B$47,MATCH(A72,'Item setup'!$A$8:$A$47,0))))</x:f>
      </x:c>
      <x:c r="S72" s="15" t="str">
        <x:f>IF(A72="","",IF(COUNTIFS('Item setup'!$A$8:$A$47,A72)&lt;&gt;1,"n.a.",INDEX('Item setup'!$E$8:$E$47,MATCH(A72,'Item setup'!$A$8:$A$47,0))))</x:f>
      </x:c>
    </x:row>
    <x:row r="73" ht="24" customHeight="1">
      <x:c r="A73" s="5"/>
      <x:c r="B73" s="5"/>
      <x:c r="C73" s="7"/>
      <x:c r="D73" s="7"/>
      <x:c r="E73" s="7"/>
      <x:c r="F73" s="16"/>
      <x:c r="G73" s="16"/>
      <x:c r="H73" s="16"/>
      <x:c r="I73" s="15" t="str">
        <x:f>IF(OR(A73="",B73=""),"",SUMIFS('Usage log'!$F$8:$F$507,'Usage log'!$B$8:$B$507,A73,'Usage log'!$C$8:$C$507,B73,'Usage log'!$A$8:$A$507,"&gt;="&amp;'Summary'!$B$4,'Usage log'!$A$8:$A$507,"&lt;"&amp;('Summary'!$E$4+1),'Usage log'!$D$8:$D$507,"&lt;&gt;Waste"))</x:f>
      </x:c>
      <x:c r="J73" s="15" t="str">
        <x:f>IF(OR(A73="",B73=""),"",SUMIFS('Usage log'!$F$8:$F$507,'Usage log'!$B$8:$B$507,A73,'Usage log'!$C$8:$C$507,B73,'Usage log'!$A$8:$A$507,"&gt;="&amp;'Summary'!$B$4,'Usage log'!$A$8:$A$507,"&lt;"&amp;('Summary'!$E$4+1),'Usage log'!$D$8:$D$507,"Waste"))</x:f>
      </x:c>
      <x:c r="K73" s="15" t="str">
        <x:f>IF(A73="","",IF(COUNT(F73:H73)&lt;3,"n.a.",F73+G73-H73-I73-J73))</x:f>
      </x:c>
      <x:c r="L73" s="16"/>
      <x:c r="M73" s="7"/>
      <x:c r="N73" s="15" t="str">
        <x:f>IF(OR(NOT(ISNUMBER(L73)),NOT(ISNUMBER(M73))),"",IF(AND(M73='Summary'!$E$4,ISNUMBER(K73)),L73-K73,"n.a."))</x:f>
      </x:c>
      <x:c r="O73" s="18" t="str">
        <x:f>IF(A73="","",IF(AND(C73="",D73=""),"",IF(C73="",D73,IF(D73="",C73,MIN(C73,D73)))))</x:f>
      </x:c>
      <x:c r="P73" s="15" t="str">
        <x:f>IF(O73="","",O73-'Summary'!$E$4)</x:f>
      </x:c>
      <x:c r="Q73" s="15" t="str">
        <x:f>IF(A73="","",IF(OR(B73="",COUNT(F73:H73)&lt;3),"Complete stock inputs",IF(COUNTIFS($B$8:$B$107,B73)&lt;&gt;1,"Duplicate lot ID",IF(NOT(ISNUMBER(K73)),"Review quantities",IF(K73&lt;0,"Negative stock",IF(O73="","Enter expiry",IF(P73&lt;0,"Expired",IF(P73&lt;='Summary'!$K$4,"Near expiry",IF(AND(L73&lt;&gt;"",M73&lt;&gt;'Summary'!$E$4),"Check count date",IF(AND(ISNUMBER(N73),N73&lt;&gt;0),"Count difference","Recorded"))))))))))</x:f>
      </x:c>
      <x:c r="R73" s="15" t="str">
        <x:f>IF(A73="","",IF(COUNTIFS('Item setup'!$A$8:$A$47,A73)&lt;&gt;1,"n.a.",INDEX('Item setup'!$B$8:$B$47,MATCH(A73,'Item setup'!$A$8:$A$47,0))))</x:f>
      </x:c>
      <x:c r="S73" s="15" t="str">
        <x:f>IF(A73="","",IF(COUNTIFS('Item setup'!$A$8:$A$47,A73)&lt;&gt;1,"n.a.",INDEX('Item setup'!$E$8:$E$47,MATCH(A73,'Item setup'!$A$8:$A$47,0))))</x:f>
      </x:c>
    </x:row>
    <x:row r="74" ht="24" customHeight="1">
      <x:c r="A74" s="5"/>
      <x:c r="B74" s="5"/>
      <x:c r="C74" s="7"/>
      <x:c r="D74" s="7"/>
      <x:c r="E74" s="7"/>
      <x:c r="F74" s="16"/>
      <x:c r="G74" s="16"/>
      <x:c r="H74" s="16"/>
      <x:c r="I74" s="15" t="str">
        <x:f>IF(OR(A74="",B74=""),"",SUMIFS('Usage log'!$F$8:$F$507,'Usage log'!$B$8:$B$507,A74,'Usage log'!$C$8:$C$507,B74,'Usage log'!$A$8:$A$507,"&gt;="&amp;'Summary'!$B$4,'Usage log'!$A$8:$A$507,"&lt;"&amp;('Summary'!$E$4+1),'Usage log'!$D$8:$D$507,"&lt;&gt;Waste"))</x:f>
      </x:c>
      <x:c r="J74" s="15" t="str">
        <x:f>IF(OR(A74="",B74=""),"",SUMIFS('Usage log'!$F$8:$F$507,'Usage log'!$B$8:$B$507,A74,'Usage log'!$C$8:$C$507,B74,'Usage log'!$A$8:$A$507,"&gt;="&amp;'Summary'!$B$4,'Usage log'!$A$8:$A$507,"&lt;"&amp;('Summary'!$E$4+1),'Usage log'!$D$8:$D$507,"Waste"))</x:f>
      </x:c>
      <x:c r="K74" s="15" t="str">
        <x:f>IF(A74="","",IF(COUNT(F74:H74)&lt;3,"n.a.",F74+G74-H74-I74-J74))</x:f>
      </x:c>
      <x:c r="L74" s="16"/>
      <x:c r="M74" s="7"/>
      <x:c r="N74" s="15" t="str">
        <x:f>IF(OR(NOT(ISNUMBER(L74)),NOT(ISNUMBER(M74))),"",IF(AND(M74='Summary'!$E$4,ISNUMBER(K74)),L74-K74,"n.a."))</x:f>
      </x:c>
      <x:c r="O74" s="18" t="str">
        <x:f>IF(A74="","",IF(AND(C74="",D74=""),"",IF(C74="",D74,IF(D74="",C74,MIN(C74,D74)))))</x:f>
      </x:c>
      <x:c r="P74" s="15" t="str">
        <x:f>IF(O74="","",O74-'Summary'!$E$4)</x:f>
      </x:c>
      <x:c r="Q74" s="15" t="str">
        <x:f>IF(A74="","",IF(OR(B74="",COUNT(F74:H74)&lt;3),"Complete stock inputs",IF(COUNTIFS($B$8:$B$107,B74)&lt;&gt;1,"Duplicate lot ID",IF(NOT(ISNUMBER(K74)),"Review quantities",IF(K74&lt;0,"Negative stock",IF(O74="","Enter expiry",IF(P74&lt;0,"Expired",IF(P74&lt;='Summary'!$K$4,"Near expiry",IF(AND(L74&lt;&gt;"",M74&lt;&gt;'Summary'!$E$4),"Check count date",IF(AND(ISNUMBER(N74),N74&lt;&gt;0),"Count difference","Recorded"))))))))))</x:f>
      </x:c>
      <x:c r="R74" s="15" t="str">
        <x:f>IF(A74="","",IF(COUNTIFS('Item setup'!$A$8:$A$47,A74)&lt;&gt;1,"n.a.",INDEX('Item setup'!$B$8:$B$47,MATCH(A74,'Item setup'!$A$8:$A$47,0))))</x:f>
      </x:c>
      <x:c r="S74" s="15" t="str">
        <x:f>IF(A74="","",IF(COUNTIFS('Item setup'!$A$8:$A$47,A74)&lt;&gt;1,"n.a.",INDEX('Item setup'!$E$8:$E$47,MATCH(A74,'Item setup'!$A$8:$A$47,0))))</x:f>
      </x:c>
    </x:row>
    <x:row r="75" ht="24" customHeight="1">
      <x:c r="A75" s="5"/>
      <x:c r="B75" s="5"/>
      <x:c r="C75" s="7"/>
      <x:c r="D75" s="7"/>
      <x:c r="E75" s="7"/>
      <x:c r="F75" s="16"/>
      <x:c r="G75" s="16"/>
      <x:c r="H75" s="16"/>
      <x:c r="I75" s="15" t="str">
        <x:f>IF(OR(A75="",B75=""),"",SUMIFS('Usage log'!$F$8:$F$507,'Usage log'!$B$8:$B$507,A75,'Usage log'!$C$8:$C$507,B75,'Usage log'!$A$8:$A$507,"&gt;="&amp;'Summary'!$B$4,'Usage log'!$A$8:$A$507,"&lt;"&amp;('Summary'!$E$4+1),'Usage log'!$D$8:$D$507,"&lt;&gt;Waste"))</x:f>
      </x:c>
      <x:c r="J75" s="15" t="str">
        <x:f>IF(OR(A75="",B75=""),"",SUMIFS('Usage log'!$F$8:$F$507,'Usage log'!$B$8:$B$507,A75,'Usage log'!$C$8:$C$507,B75,'Usage log'!$A$8:$A$507,"&gt;="&amp;'Summary'!$B$4,'Usage log'!$A$8:$A$507,"&lt;"&amp;('Summary'!$E$4+1),'Usage log'!$D$8:$D$507,"Waste"))</x:f>
      </x:c>
      <x:c r="K75" s="15" t="str">
        <x:f>IF(A75="","",IF(COUNT(F75:H75)&lt;3,"n.a.",F75+G75-H75-I75-J75))</x:f>
      </x:c>
      <x:c r="L75" s="16"/>
      <x:c r="M75" s="7"/>
      <x:c r="N75" s="15" t="str">
        <x:f>IF(OR(NOT(ISNUMBER(L75)),NOT(ISNUMBER(M75))),"",IF(AND(M75='Summary'!$E$4,ISNUMBER(K75)),L75-K75,"n.a."))</x:f>
      </x:c>
      <x:c r="O75" s="18" t="str">
        <x:f>IF(A75="","",IF(AND(C75="",D75=""),"",IF(C75="",D75,IF(D75="",C75,MIN(C75,D75)))))</x:f>
      </x:c>
      <x:c r="P75" s="15" t="str">
        <x:f>IF(O75="","",O75-'Summary'!$E$4)</x:f>
      </x:c>
      <x:c r="Q75" s="15" t="str">
        <x:f>IF(A75="","",IF(OR(B75="",COUNT(F75:H75)&lt;3),"Complete stock inputs",IF(COUNTIFS($B$8:$B$107,B75)&lt;&gt;1,"Duplicate lot ID",IF(NOT(ISNUMBER(K75)),"Review quantities",IF(K75&lt;0,"Negative stock",IF(O75="","Enter expiry",IF(P75&lt;0,"Expired",IF(P75&lt;='Summary'!$K$4,"Near expiry",IF(AND(L75&lt;&gt;"",M75&lt;&gt;'Summary'!$E$4),"Check count date",IF(AND(ISNUMBER(N75),N75&lt;&gt;0),"Count difference","Recorded"))))))))))</x:f>
      </x:c>
      <x:c r="R75" s="15" t="str">
        <x:f>IF(A75="","",IF(COUNTIFS('Item setup'!$A$8:$A$47,A75)&lt;&gt;1,"n.a.",INDEX('Item setup'!$B$8:$B$47,MATCH(A75,'Item setup'!$A$8:$A$47,0))))</x:f>
      </x:c>
      <x:c r="S75" s="15" t="str">
        <x:f>IF(A75="","",IF(COUNTIFS('Item setup'!$A$8:$A$47,A75)&lt;&gt;1,"n.a.",INDEX('Item setup'!$E$8:$E$47,MATCH(A75,'Item setup'!$A$8:$A$47,0))))</x:f>
      </x:c>
    </x:row>
    <x:row r="76" ht="24" customHeight="1">
      <x:c r="A76" s="5"/>
      <x:c r="B76" s="5"/>
      <x:c r="C76" s="7"/>
      <x:c r="D76" s="7"/>
      <x:c r="E76" s="7"/>
      <x:c r="F76" s="16"/>
      <x:c r="G76" s="16"/>
      <x:c r="H76" s="16"/>
      <x:c r="I76" s="15" t="str">
        <x:f>IF(OR(A76="",B76=""),"",SUMIFS('Usage log'!$F$8:$F$507,'Usage log'!$B$8:$B$507,A76,'Usage log'!$C$8:$C$507,B76,'Usage log'!$A$8:$A$507,"&gt;="&amp;'Summary'!$B$4,'Usage log'!$A$8:$A$507,"&lt;"&amp;('Summary'!$E$4+1),'Usage log'!$D$8:$D$507,"&lt;&gt;Waste"))</x:f>
      </x:c>
      <x:c r="J76" s="15" t="str">
        <x:f>IF(OR(A76="",B76=""),"",SUMIFS('Usage log'!$F$8:$F$507,'Usage log'!$B$8:$B$507,A76,'Usage log'!$C$8:$C$507,B76,'Usage log'!$A$8:$A$507,"&gt;="&amp;'Summary'!$B$4,'Usage log'!$A$8:$A$507,"&lt;"&amp;('Summary'!$E$4+1),'Usage log'!$D$8:$D$507,"Waste"))</x:f>
      </x:c>
      <x:c r="K76" s="15" t="str">
        <x:f>IF(A76="","",IF(COUNT(F76:H76)&lt;3,"n.a.",F76+G76-H76-I76-J76))</x:f>
      </x:c>
      <x:c r="L76" s="16"/>
      <x:c r="M76" s="7"/>
      <x:c r="N76" s="15" t="str">
        <x:f>IF(OR(NOT(ISNUMBER(L76)),NOT(ISNUMBER(M76))),"",IF(AND(M76='Summary'!$E$4,ISNUMBER(K76)),L76-K76,"n.a."))</x:f>
      </x:c>
      <x:c r="O76" s="18" t="str">
        <x:f>IF(A76="","",IF(AND(C76="",D76=""),"",IF(C76="",D76,IF(D76="",C76,MIN(C76,D76)))))</x:f>
      </x:c>
      <x:c r="P76" s="15" t="str">
        <x:f>IF(O76="","",O76-'Summary'!$E$4)</x:f>
      </x:c>
      <x:c r="Q76" s="15" t="str">
        <x:f>IF(A76="","",IF(OR(B76="",COUNT(F76:H76)&lt;3),"Complete stock inputs",IF(COUNTIFS($B$8:$B$107,B76)&lt;&gt;1,"Duplicate lot ID",IF(NOT(ISNUMBER(K76)),"Review quantities",IF(K76&lt;0,"Negative stock",IF(O76="","Enter expiry",IF(P76&lt;0,"Expired",IF(P76&lt;='Summary'!$K$4,"Near expiry",IF(AND(L76&lt;&gt;"",M76&lt;&gt;'Summary'!$E$4),"Check count date",IF(AND(ISNUMBER(N76),N76&lt;&gt;0),"Count difference","Recorded"))))))))))</x:f>
      </x:c>
      <x:c r="R76" s="15" t="str">
        <x:f>IF(A76="","",IF(COUNTIFS('Item setup'!$A$8:$A$47,A76)&lt;&gt;1,"n.a.",INDEX('Item setup'!$B$8:$B$47,MATCH(A76,'Item setup'!$A$8:$A$47,0))))</x:f>
      </x:c>
      <x:c r="S76" s="15" t="str">
        <x:f>IF(A76="","",IF(COUNTIFS('Item setup'!$A$8:$A$47,A76)&lt;&gt;1,"n.a.",INDEX('Item setup'!$E$8:$E$47,MATCH(A76,'Item setup'!$A$8:$A$47,0))))</x:f>
      </x:c>
    </x:row>
    <x:row r="77" ht="24" customHeight="1">
      <x:c r="A77" s="5"/>
      <x:c r="B77" s="5"/>
      <x:c r="C77" s="7"/>
      <x:c r="D77" s="7"/>
      <x:c r="E77" s="7"/>
      <x:c r="F77" s="16"/>
      <x:c r="G77" s="16"/>
      <x:c r="H77" s="16"/>
      <x:c r="I77" s="15" t="str">
        <x:f>IF(OR(A77="",B77=""),"",SUMIFS('Usage log'!$F$8:$F$507,'Usage log'!$B$8:$B$507,A77,'Usage log'!$C$8:$C$507,B77,'Usage log'!$A$8:$A$507,"&gt;="&amp;'Summary'!$B$4,'Usage log'!$A$8:$A$507,"&lt;"&amp;('Summary'!$E$4+1),'Usage log'!$D$8:$D$507,"&lt;&gt;Waste"))</x:f>
      </x:c>
      <x:c r="J77" s="15" t="str">
        <x:f>IF(OR(A77="",B77=""),"",SUMIFS('Usage log'!$F$8:$F$507,'Usage log'!$B$8:$B$507,A77,'Usage log'!$C$8:$C$507,B77,'Usage log'!$A$8:$A$507,"&gt;="&amp;'Summary'!$B$4,'Usage log'!$A$8:$A$507,"&lt;"&amp;('Summary'!$E$4+1),'Usage log'!$D$8:$D$507,"Waste"))</x:f>
      </x:c>
      <x:c r="K77" s="15" t="str">
        <x:f>IF(A77="","",IF(COUNT(F77:H77)&lt;3,"n.a.",F77+G77-H77-I77-J77))</x:f>
      </x:c>
      <x:c r="L77" s="16"/>
      <x:c r="M77" s="7"/>
      <x:c r="N77" s="15" t="str">
        <x:f>IF(OR(NOT(ISNUMBER(L77)),NOT(ISNUMBER(M77))),"",IF(AND(M77='Summary'!$E$4,ISNUMBER(K77)),L77-K77,"n.a."))</x:f>
      </x:c>
      <x:c r="O77" s="18" t="str">
        <x:f>IF(A77="","",IF(AND(C77="",D77=""),"",IF(C77="",D77,IF(D77="",C77,MIN(C77,D77)))))</x:f>
      </x:c>
      <x:c r="P77" s="15" t="str">
        <x:f>IF(O77="","",O77-'Summary'!$E$4)</x:f>
      </x:c>
      <x:c r="Q77" s="15" t="str">
        <x:f>IF(A77="","",IF(OR(B77="",COUNT(F77:H77)&lt;3),"Complete stock inputs",IF(COUNTIFS($B$8:$B$107,B77)&lt;&gt;1,"Duplicate lot ID",IF(NOT(ISNUMBER(K77)),"Review quantities",IF(K77&lt;0,"Negative stock",IF(O77="","Enter expiry",IF(P77&lt;0,"Expired",IF(P77&lt;='Summary'!$K$4,"Near expiry",IF(AND(L77&lt;&gt;"",M77&lt;&gt;'Summary'!$E$4),"Check count date",IF(AND(ISNUMBER(N77),N77&lt;&gt;0),"Count difference","Recorded"))))))))))</x:f>
      </x:c>
      <x:c r="R77" s="15" t="str">
        <x:f>IF(A77="","",IF(COUNTIFS('Item setup'!$A$8:$A$47,A77)&lt;&gt;1,"n.a.",INDEX('Item setup'!$B$8:$B$47,MATCH(A77,'Item setup'!$A$8:$A$47,0))))</x:f>
      </x:c>
      <x:c r="S77" s="15" t="str">
        <x:f>IF(A77="","",IF(COUNTIFS('Item setup'!$A$8:$A$47,A77)&lt;&gt;1,"n.a.",INDEX('Item setup'!$E$8:$E$47,MATCH(A77,'Item setup'!$A$8:$A$47,0))))</x:f>
      </x:c>
    </x:row>
    <x:row r="78" ht="24" customHeight="1">
      <x:c r="A78" s="5"/>
      <x:c r="B78" s="5"/>
      <x:c r="C78" s="7"/>
      <x:c r="D78" s="7"/>
      <x:c r="E78" s="7"/>
      <x:c r="F78" s="16"/>
      <x:c r="G78" s="16"/>
      <x:c r="H78" s="16"/>
      <x:c r="I78" s="15" t="str">
        <x:f>IF(OR(A78="",B78=""),"",SUMIFS('Usage log'!$F$8:$F$507,'Usage log'!$B$8:$B$507,A78,'Usage log'!$C$8:$C$507,B78,'Usage log'!$A$8:$A$507,"&gt;="&amp;'Summary'!$B$4,'Usage log'!$A$8:$A$507,"&lt;"&amp;('Summary'!$E$4+1),'Usage log'!$D$8:$D$507,"&lt;&gt;Waste"))</x:f>
      </x:c>
      <x:c r="J78" s="15" t="str">
        <x:f>IF(OR(A78="",B78=""),"",SUMIFS('Usage log'!$F$8:$F$507,'Usage log'!$B$8:$B$507,A78,'Usage log'!$C$8:$C$507,B78,'Usage log'!$A$8:$A$507,"&gt;="&amp;'Summary'!$B$4,'Usage log'!$A$8:$A$507,"&lt;"&amp;('Summary'!$E$4+1),'Usage log'!$D$8:$D$507,"Waste"))</x:f>
      </x:c>
      <x:c r="K78" s="15" t="str">
        <x:f>IF(A78="","",IF(COUNT(F78:H78)&lt;3,"n.a.",F78+G78-H78-I78-J78))</x:f>
      </x:c>
      <x:c r="L78" s="16"/>
      <x:c r="M78" s="7"/>
      <x:c r="N78" s="15" t="str">
        <x:f>IF(OR(NOT(ISNUMBER(L78)),NOT(ISNUMBER(M78))),"",IF(AND(M78='Summary'!$E$4,ISNUMBER(K78)),L78-K78,"n.a."))</x:f>
      </x:c>
      <x:c r="O78" s="18" t="str">
        <x:f>IF(A78="","",IF(AND(C78="",D78=""),"",IF(C78="",D78,IF(D78="",C78,MIN(C78,D78)))))</x:f>
      </x:c>
      <x:c r="P78" s="15" t="str">
        <x:f>IF(O78="","",O78-'Summary'!$E$4)</x:f>
      </x:c>
      <x:c r="Q78" s="15" t="str">
        <x:f>IF(A78="","",IF(OR(B78="",COUNT(F78:H78)&lt;3),"Complete stock inputs",IF(COUNTIFS($B$8:$B$107,B78)&lt;&gt;1,"Duplicate lot ID",IF(NOT(ISNUMBER(K78)),"Review quantities",IF(K78&lt;0,"Negative stock",IF(O78="","Enter expiry",IF(P78&lt;0,"Expired",IF(P78&lt;='Summary'!$K$4,"Near expiry",IF(AND(L78&lt;&gt;"",M78&lt;&gt;'Summary'!$E$4),"Check count date",IF(AND(ISNUMBER(N78),N78&lt;&gt;0),"Count difference","Recorded"))))))))))</x:f>
      </x:c>
      <x:c r="R78" s="15" t="str">
        <x:f>IF(A78="","",IF(COUNTIFS('Item setup'!$A$8:$A$47,A78)&lt;&gt;1,"n.a.",INDEX('Item setup'!$B$8:$B$47,MATCH(A78,'Item setup'!$A$8:$A$47,0))))</x:f>
      </x:c>
      <x:c r="S78" s="15" t="str">
        <x:f>IF(A78="","",IF(COUNTIFS('Item setup'!$A$8:$A$47,A78)&lt;&gt;1,"n.a.",INDEX('Item setup'!$E$8:$E$47,MATCH(A78,'Item setup'!$A$8:$A$47,0))))</x:f>
      </x:c>
    </x:row>
    <x:row r="79" ht="24" customHeight="1">
      <x:c r="A79" s="5"/>
      <x:c r="B79" s="5"/>
      <x:c r="C79" s="7"/>
      <x:c r="D79" s="7"/>
      <x:c r="E79" s="7"/>
      <x:c r="F79" s="16"/>
      <x:c r="G79" s="16"/>
      <x:c r="H79" s="16"/>
      <x:c r="I79" s="15" t="str">
        <x:f>IF(OR(A79="",B79=""),"",SUMIFS('Usage log'!$F$8:$F$507,'Usage log'!$B$8:$B$507,A79,'Usage log'!$C$8:$C$507,B79,'Usage log'!$A$8:$A$507,"&gt;="&amp;'Summary'!$B$4,'Usage log'!$A$8:$A$507,"&lt;"&amp;('Summary'!$E$4+1),'Usage log'!$D$8:$D$507,"&lt;&gt;Waste"))</x:f>
      </x:c>
      <x:c r="J79" s="15" t="str">
        <x:f>IF(OR(A79="",B79=""),"",SUMIFS('Usage log'!$F$8:$F$507,'Usage log'!$B$8:$B$507,A79,'Usage log'!$C$8:$C$507,B79,'Usage log'!$A$8:$A$507,"&gt;="&amp;'Summary'!$B$4,'Usage log'!$A$8:$A$507,"&lt;"&amp;('Summary'!$E$4+1),'Usage log'!$D$8:$D$507,"Waste"))</x:f>
      </x:c>
      <x:c r="K79" s="15" t="str">
        <x:f>IF(A79="","",IF(COUNT(F79:H79)&lt;3,"n.a.",F79+G79-H79-I79-J79))</x:f>
      </x:c>
      <x:c r="L79" s="16"/>
      <x:c r="M79" s="7"/>
      <x:c r="N79" s="15" t="str">
        <x:f>IF(OR(NOT(ISNUMBER(L79)),NOT(ISNUMBER(M79))),"",IF(AND(M79='Summary'!$E$4,ISNUMBER(K79)),L79-K79,"n.a."))</x:f>
      </x:c>
      <x:c r="O79" s="18" t="str">
        <x:f>IF(A79="","",IF(AND(C79="",D79=""),"",IF(C79="",D79,IF(D79="",C79,MIN(C79,D79)))))</x:f>
      </x:c>
      <x:c r="P79" s="15" t="str">
        <x:f>IF(O79="","",O79-'Summary'!$E$4)</x:f>
      </x:c>
      <x:c r="Q79" s="15" t="str">
        <x:f>IF(A79="","",IF(OR(B79="",COUNT(F79:H79)&lt;3),"Complete stock inputs",IF(COUNTIFS($B$8:$B$107,B79)&lt;&gt;1,"Duplicate lot ID",IF(NOT(ISNUMBER(K79)),"Review quantities",IF(K79&lt;0,"Negative stock",IF(O79="","Enter expiry",IF(P79&lt;0,"Expired",IF(P79&lt;='Summary'!$K$4,"Near expiry",IF(AND(L79&lt;&gt;"",M79&lt;&gt;'Summary'!$E$4),"Check count date",IF(AND(ISNUMBER(N79),N79&lt;&gt;0),"Count difference","Recorded"))))))))))</x:f>
      </x:c>
      <x:c r="R79" s="15" t="str">
        <x:f>IF(A79="","",IF(COUNTIFS('Item setup'!$A$8:$A$47,A79)&lt;&gt;1,"n.a.",INDEX('Item setup'!$B$8:$B$47,MATCH(A79,'Item setup'!$A$8:$A$47,0))))</x:f>
      </x:c>
      <x:c r="S79" s="15" t="str">
        <x:f>IF(A79="","",IF(COUNTIFS('Item setup'!$A$8:$A$47,A79)&lt;&gt;1,"n.a.",INDEX('Item setup'!$E$8:$E$47,MATCH(A79,'Item setup'!$A$8:$A$47,0))))</x:f>
      </x:c>
    </x:row>
    <x:row r="80" ht="24" customHeight="1">
      <x:c r="A80" s="5"/>
      <x:c r="B80" s="5"/>
      <x:c r="C80" s="7"/>
      <x:c r="D80" s="7"/>
      <x:c r="E80" s="7"/>
      <x:c r="F80" s="16"/>
      <x:c r="G80" s="16"/>
      <x:c r="H80" s="16"/>
      <x:c r="I80" s="15" t="str">
        <x:f>IF(OR(A80="",B80=""),"",SUMIFS('Usage log'!$F$8:$F$507,'Usage log'!$B$8:$B$507,A80,'Usage log'!$C$8:$C$507,B80,'Usage log'!$A$8:$A$507,"&gt;="&amp;'Summary'!$B$4,'Usage log'!$A$8:$A$507,"&lt;"&amp;('Summary'!$E$4+1),'Usage log'!$D$8:$D$507,"&lt;&gt;Waste"))</x:f>
      </x:c>
      <x:c r="J80" s="15" t="str">
        <x:f>IF(OR(A80="",B80=""),"",SUMIFS('Usage log'!$F$8:$F$507,'Usage log'!$B$8:$B$507,A80,'Usage log'!$C$8:$C$507,B80,'Usage log'!$A$8:$A$507,"&gt;="&amp;'Summary'!$B$4,'Usage log'!$A$8:$A$507,"&lt;"&amp;('Summary'!$E$4+1),'Usage log'!$D$8:$D$507,"Waste"))</x:f>
      </x:c>
      <x:c r="K80" s="15" t="str">
        <x:f>IF(A80="","",IF(COUNT(F80:H80)&lt;3,"n.a.",F80+G80-H80-I80-J80))</x:f>
      </x:c>
      <x:c r="L80" s="16"/>
      <x:c r="M80" s="7"/>
      <x:c r="N80" s="15" t="str">
        <x:f>IF(OR(NOT(ISNUMBER(L80)),NOT(ISNUMBER(M80))),"",IF(AND(M80='Summary'!$E$4,ISNUMBER(K80)),L80-K80,"n.a."))</x:f>
      </x:c>
      <x:c r="O80" s="18" t="str">
        <x:f>IF(A80="","",IF(AND(C80="",D80=""),"",IF(C80="",D80,IF(D80="",C80,MIN(C80,D80)))))</x:f>
      </x:c>
      <x:c r="P80" s="15" t="str">
        <x:f>IF(O80="","",O80-'Summary'!$E$4)</x:f>
      </x:c>
      <x:c r="Q80" s="15" t="str">
        <x:f>IF(A80="","",IF(OR(B80="",COUNT(F80:H80)&lt;3),"Complete stock inputs",IF(COUNTIFS($B$8:$B$107,B80)&lt;&gt;1,"Duplicate lot ID",IF(NOT(ISNUMBER(K80)),"Review quantities",IF(K80&lt;0,"Negative stock",IF(O80="","Enter expiry",IF(P80&lt;0,"Expired",IF(P80&lt;='Summary'!$K$4,"Near expiry",IF(AND(L80&lt;&gt;"",M80&lt;&gt;'Summary'!$E$4),"Check count date",IF(AND(ISNUMBER(N80),N80&lt;&gt;0),"Count difference","Recorded"))))))))))</x:f>
      </x:c>
      <x:c r="R80" s="15" t="str">
        <x:f>IF(A80="","",IF(COUNTIFS('Item setup'!$A$8:$A$47,A80)&lt;&gt;1,"n.a.",INDEX('Item setup'!$B$8:$B$47,MATCH(A80,'Item setup'!$A$8:$A$47,0))))</x:f>
      </x:c>
      <x:c r="S80" s="15" t="str">
        <x:f>IF(A80="","",IF(COUNTIFS('Item setup'!$A$8:$A$47,A80)&lt;&gt;1,"n.a.",INDEX('Item setup'!$E$8:$E$47,MATCH(A80,'Item setup'!$A$8:$A$47,0))))</x:f>
      </x:c>
    </x:row>
    <x:row r="81" ht="24" customHeight="1">
      <x:c r="A81" s="5"/>
      <x:c r="B81" s="5"/>
      <x:c r="C81" s="7"/>
      <x:c r="D81" s="7"/>
      <x:c r="E81" s="7"/>
      <x:c r="F81" s="16"/>
      <x:c r="G81" s="16"/>
      <x:c r="H81" s="16"/>
      <x:c r="I81" s="15" t="str">
        <x:f>IF(OR(A81="",B81=""),"",SUMIFS('Usage log'!$F$8:$F$507,'Usage log'!$B$8:$B$507,A81,'Usage log'!$C$8:$C$507,B81,'Usage log'!$A$8:$A$507,"&gt;="&amp;'Summary'!$B$4,'Usage log'!$A$8:$A$507,"&lt;"&amp;('Summary'!$E$4+1),'Usage log'!$D$8:$D$507,"&lt;&gt;Waste"))</x:f>
      </x:c>
      <x:c r="J81" s="15" t="str">
        <x:f>IF(OR(A81="",B81=""),"",SUMIFS('Usage log'!$F$8:$F$507,'Usage log'!$B$8:$B$507,A81,'Usage log'!$C$8:$C$507,B81,'Usage log'!$A$8:$A$507,"&gt;="&amp;'Summary'!$B$4,'Usage log'!$A$8:$A$507,"&lt;"&amp;('Summary'!$E$4+1),'Usage log'!$D$8:$D$507,"Waste"))</x:f>
      </x:c>
      <x:c r="K81" s="15" t="str">
        <x:f>IF(A81="","",IF(COUNT(F81:H81)&lt;3,"n.a.",F81+G81-H81-I81-J81))</x:f>
      </x:c>
      <x:c r="L81" s="16"/>
      <x:c r="M81" s="7"/>
      <x:c r="N81" s="15" t="str">
        <x:f>IF(OR(NOT(ISNUMBER(L81)),NOT(ISNUMBER(M81))),"",IF(AND(M81='Summary'!$E$4,ISNUMBER(K81)),L81-K81,"n.a."))</x:f>
      </x:c>
      <x:c r="O81" s="18" t="str">
        <x:f>IF(A81="","",IF(AND(C81="",D81=""),"",IF(C81="",D81,IF(D81="",C81,MIN(C81,D81)))))</x:f>
      </x:c>
      <x:c r="P81" s="15" t="str">
        <x:f>IF(O81="","",O81-'Summary'!$E$4)</x:f>
      </x:c>
      <x:c r="Q81" s="15" t="str">
        <x:f>IF(A81="","",IF(OR(B81="",COUNT(F81:H81)&lt;3),"Complete stock inputs",IF(COUNTIFS($B$8:$B$107,B81)&lt;&gt;1,"Duplicate lot ID",IF(NOT(ISNUMBER(K81)),"Review quantities",IF(K81&lt;0,"Negative stock",IF(O81="","Enter expiry",IF(P81&lt;0,"Expired",IF(P81&lt;='Summary'!$K$4,"Near expiry",IF(AND(L81&lt;&gt;"",M81&lt;&gt;'Summary'!$E$4),"Check count date",IF(AND(ISNUMBER(N81),N81&lt;&gt;0),"Count difference","Recorded"))))))))))</x:f>
      </x:c>
      <x:c r="R81" s="15" t="str">
        <x:f>IF(A81="","",IF(COUNTIFS('Item setup'!$A$8:$A$47,A81)&lt;&gt;1,"n.a.",INDEX('Item setup'!$B$8:$B$47,MATCH(A81,'Item setup'!$A$8:$A$47,0))))</x:f>
      </x:c>
      <x:c r="S81" s="15" t="str">
        <x:f>IF(A81="","",IF(COUNTIFS('Item setup'!$A$8:$A$47,A81)&lt;&gt;1,"n.a.",INDEX('Item setup'!$E$8:$E$47,MATCH(A81,'Item setup'!$A$8:$A$47,0))))</x:f>
      </x:c>
    </x:row>
    <x:row r="82" ht="24" customHeight="1">
      <x:c r="A82" s="5"/>
      <x:c r="B82" s="5"/>
      <x:c r="C82" s="7"/>
      <x:c r="D82" s="7"/>
      <x:c r="E82" s="7"/>
      <x:c r="F82" s="16"/>
      <x:c r="G82" s="16"/>
      <x:c r="H82" s="16"/>
      <x:c r="I82" s="15" t="str">
        <x:f>IF(OR(A82="",B82=""),"",SUMIFS('Usage log'!$F$8:$F$507,'Usage log'!$B$8:$B$507,A82,'Usage log'!$C$8:$C$507,B82,'Usage log'!$A$8:$A$507,"&gt;="&amp;'Summary'!$B$4,'Usage log'!$A$8:$A$507,"&lt;"&amp;('Summary'!$E$4+1),'Usage log'!$D$8:$D$507,"&lt;&gt;Waste"))</x:f>
      </x:c>
      <x:c r="J82" s="15" t="str">
        <x:f>IF(OR(A82="",B82=""),"",SUMIFS('Usage log'!$F$8:$F$507,'Usage log'!$B$8:$B$507,A82,'Usage log'!$C$8:$C$507,B82,'Usage log'!$A$8:$A$507,"&gt;="&amp;'Summary'!$B$4,'Usage log'!$A$8:$A$507,"&lt;"&amp;('Summary'!$E$4+1),'Usage log'!$D$8:$D$507,"Waste"))</x:f>
      </x:c>
      <x:c r="K82" s="15" t="str">
        <x:f>IF(A82="","",IF(COUNT(F82:H82)&lt;3,"n.a.",F82+G82-H82-I82-J82))</x:f>
      </x:c>
      <x:c r="L82" s="16"/>
      <x:c r="M82" s="7"/>
      <x:c r="N82" s="15" t="str">
        <x:f>IF(OR(NOT(ISNUMBER(L82)),NOT(ISNUMBER(M82))),"",IF(AND(M82='Summary'!$E$4,ISNUMBER(K82)),L82-K82,"n.a."))</x:f>
      </x:c>
      <x:c r="O82" s="18" t="str">
        <x:f>IF(A82="","",IF(AND(C82="",D82=""),"",IF(C82="",D82,IF(D82="",C82,MIN(C82,D82)))))</x:f>
      </x:c>
      <x:c r="P82" s="15" t="str">
        <x:f>IF(O82="","",O82-'Summary'!$E$4)</x:f>
      </x:c>
      <x:c r="Q82" s="15" t="str">
        <x:f>IF(A82="","",IF(OR(B82="",COUNT(F82:H82)&lt;3),"Complete stock inputs",IF(COUNTIFS($B$8:$B$107,B82)&lt;&gt;1,"Duplicate lot ID",IF(NOT(ISNUMBER(K82)),"Review quantities",IF(K82&lt;0,"Negative stock",IF(O82="","Enter expiry",IF(P82&lt;0,"Expired",IF(P82&lt;='Summary'!$K$4,"Near expiry",IF(AND(L82&lt;&gt;"",M82&lt;&gt;'Summary'!$E$4),"Check count date",IF(AND(ISNUMBER(N82),N82&lt;&gt;0),"Count difference","Recorded"))))))))))</x:f>
      </x:c>
      <x:c r="R82" s="15" t="str">
        <x:f>IF(A82="","",IF(COUNTIFS('Item setup'!$A$8:$A$47,A82)&lt;&gt;1,"n.a.",INDEX('Item setup'!$B$8:$B$47,MATCH(A82,'Item setup'!$A$8:$A$47,0))))</x:f>
      </x:c>
      <x:c r="S82" s="15" t="str">
        <x:f>IF(A82="","",IF(COUNTIFS('Item setup'!$A$8:$A$47,A82)&lt;&gt;1,"n.a.",INDEX('Item setup'!$E$8:$E$47,MATCH(A82,'Item setup'!$A$8:$A$47,0))))</x:f>
      </x:c>
    </x:row>
    <x:row r="83" ht="24" customHeight="1">
      <x:c r="A83" s="5"/>
      <x:c r="B83" s="5"/>
      <x:c r="C83" s="7"/>
      <x:c r="D83" s="7"/>
      <x:c r="E83" s="7"/>
      <x:c r="F83" s="16"/>
      <x:c r="G83" s="16"/>
      <x:c r="H83" s="16"/>
      <x:c r="I83" s="15" t="str">
        <x:f>IF(OR(A83="",B83=""),"",SUMIFS('Usage log'!$F$8:$F$507,'Usage log'!$B$8:$B$507,A83,'Usage log'!$C$8:$C$507,B83,'Usage log'!$A$8:$A$507,"&gt;="&amp;'Summary'!$B$4,'Usage log'!$A$8:$A$507,"&lt;"&amp;('Summary'!$E$4+1),'Usage log'!$D$8:$D$507,"&lt;&gt;Waste"))</x:f>
      </x:c>
      <x:c r="J83" s="15" t="str">
        <x:f>IF(OR(A83="",B83=""),"",SUMIFS('Usage log'!$F$8:$F$507,'Usage log'!$B$8:$B$507,A83,'Usage log'!$C$8:$C$507,B83,'Usage log'!$A$8:$A$507,"&gt;="&amp;'Summary'!$B$4,'Usage log'!$A$8:$A$507,"&lt;"&amp;('Summary'!$E$4+1),'Usage log'!$D$8:$D$507,"Waste"))</x:f>
      </x:c>
      <x:c r="K83" s="15" t="str">
        <x:f>IF(A83="","",IF(COUNT(F83:H83)&lt;3,"n.a.",F83+G83-H83-I83-J83))</x:f>
      </x:c>
      <x:c r="L83" s="16"/>
      <x:c r="M83" s="7"/>
      <x:c r="N83" s="15" t="str">
        <x:f>IF(OR(NOT(ISNUMBER(L83)),NOT(ISNUMBER(M83))),"",IF(AND(M83='Summary'!$E$4,ISNUMBER(K83)),L83-K83,"n.a."))</x:f>
      </x:c>
      <x:c r="O83" s="18" t="str">
        <x:f>IF(A83="","",IF(AND(C83="",D83=""),"",IF(C83="",D83,IF(D83="",C83,MIN(C83,D83)))))</x:f>
      </x:c>
      <x:c r="P83" s="15" t="str">
        <x:f>IF(O83="","",O83-'Summary'!$E$4)</x:f>
      </x:c>
      <x:c r="Q83" s="15" t="str">
        <x:f>IF(A83="","",IF(OR(B83="",COUNT(F83:H83)&lt;3),"Complete stock inputs",IF(COUNTIFS($B$8:$B$107,B83)&lt;&gt;1,"Duplicate lot ID",IF(NOT(ISNUMBER(K83)),"Review quantities",IF(K83&lt;0,"Negative stock",IF(O83="","Enter expiry",IF(P83&lt;0,"Expired",IF(P83&lt;='Summary'!$K$4,"Near expiry",IF(AND(L83&lt;&gt;"",M83&lt;&gt;'Summary'!$E$4),"Check count date",IF(AND(ISNUMBER(N83),N83&lt;&gt;0),"Count difference","Recorded"))))))))))</x:f>
      </x:c>
      <x:c r="R83" s="15" t="str">
        <x:f>IF(A83="","",IF(COUNTIFS('Item setup'!$A$8:$A$47,A83)&lt;&gt;1,"n.a.",INDEX('Item setup'!$B$8:$B$47,MATCH(A83,'Item setup'!$A$8:$A$47,0))))</x:f>
      </x:c>
      <x:c r="S83" s="15" t="str">
        <x:f>IF(A83="","",IF(COUNTIFS('Item setup'!$A$8:$A$47,A83)&lt;&gt;1,"n.a.",INDEX('Item setup'!$E$8:$E$47,MATCH(A83,'Item setup'!$A$8:$A$47,0))))</x:f>
      </x:c>
    </x:row>
    <x:row r="84" ht="24" customHeight="1">
      <x:c r="A84" s="5"/>
      <x:c r="B84" s="5"/>
      <x:c r="C84" s="7"/>
      <x:c r="D84" s="7"/>
      <x:c r="E84" s="7"/>
      <x:c r="F84" s="16"/>
      <x:c r="G84" s="16"/>
      <x:c r="H84" s="16"/>
      <x:c r="I84" s="15" t="str">
        <x:f>IF(OR(A84="",B84=""),"",SUMIFS('Usage log'!$F$8:$F$507,'Usage log'!$B$8:$B$507,A84,'Usage log'!$C$8:$C$507,B84,'Usage log'!$A$8:$A$507,"&gt;="&amp;'Summary'!$B$4,'Usage log'!$A$8:$A$507,"&lt;"&amp;('Summary'!$E$4+1),'Usage log'!$D$8:$D$507,"&lt;&gt;Waste"))</x:f>
      </x:c>
      <x:c r="J84" s="15" t="str">
        <x:f>IF(OR(A84="",B84=""),"",SUMIFS('Usage log'!$F$8:$F$507,'Usage log'!$B$8:$B$507,A84,'Usage log'!$C$8:$C$507,B84,'Usage log'!$A$8:$A$507,"&gt;="&amp;'Summary'!$B$4,'Usage log'!$A$8:$A$507,"&lt;"&amp;('Summary'!$E$4+1),'Usage log'!$D$8:$D$507,"Waste"))</x:f>
      </x:c>
      <x:c r="K84" s="15" t="str">
        <x:f>IF(A84="","",IF(COUNT(F84:H84)&lt;3,"n.a.",F84+G84-H84-I84-J84))</x:f>
      </x:c>
      <x:c r="L84" s="16"/>
      <x:c r="M84" s="7"/>
      <x:c r="N84" s="15" t="str">
        <x:f>IF(OR(NOT(ISNUMBER(L84)),NOT(ISNUMBER(M84))),"",IF(AND(M84='Summary'!$E$4,ISNUMBER(K84)),L84-K84,"n.a."))</x:f>
      </x:c>
      <x:c r="O84" s="18" t="str">
        <x:f>IF(A84="","",IF(AND(C84="",D84=""),"",IF(C84="",D84,IF(D84="",C84,MIN(C84,D84)))))</x:f>
      </x:c>
      <x:c r="P84" s="15" t="str">
        <x:f>IF(O84="","",O84-'Summary'!$E$4)</x:f>
      </x:c>
      <x:c r="Q84" s="15" t="str">
        <x:f>IF(A84="","",IF(OR(B84="",COUNT(F84:H84)&lt;3),"Complete stock inputs",IF(COUNTIFS($B$8:$B$107,B84)&lt;&gt;1,"Duplicate lot ID",IF(NOT(ISNUMBER(K84)),"Review quantities",IF(K84&lt;0,"Negative stock",IF(O84="","Enter expiry",IF(P84&lt;0,"Expired",IF(P84&lt;='Summary'!$K$4,"Near expiry",IF(AND(L84&lt;&gt;"",M84&lt;&gt;'Summary'!$E$4),"Check count date",IF(AND(ISNUMBER(N84),N84&lt;&gt;0),"Count difference","Recorded"))))))))))</x:f>
      </x:c>
      <x:c r="R84" s="15" t="str">
        <x:f>IF(A84="","",IF(COUNTIFS('Item setup'!$A$8:$A$47,A84)&lt;&gt;1,"n.a.",INDEX('Item setup'!$B$8:$B$47,MATCH(A84,'Item setup'!$A$8:$A$47,0))))</x:f>
      </x:c>
      <x:c r="S84" s="15" t="str">
        <x:f>IF(A84="","",IF(COUNTIFS('Item setup'!$A$8:$A$47,A84)&lt;&gt;1,"n.a.",INDEX('Item setup'!$E$8:$E$47,MATCH(A84,'Item setup'!$A$8:$A$47,0))))</x:f>
      </x:c>
    </x:row>
    <x:row r="85" ht="24" customHeight="1">
      <x:c r="A85" s="5"/>
      <x:c r="B85" s="5"/>
      <x:c r="C85" s="7"/>
      <x:c r="D85" s="7"/>
      <x:c r="E85" s="7"/>
      <x:c r="F85" s="16"/>
      <x:c r="G85" s="16"/>
      <x:c r="H85" s="16"/>
      <x:c r="I85" s="15" t="str">
        <x:f>IF(OR(A85="",B85=""),"",SUMIFS('Usage log'!$F$8:$F$507,'Usage log'!$B$8:$B$507,A85,'Usage log'!$C$8:$C$507,B85,'Usage log'!$A$8:$A$507,"&gt;="&amp;'Summary'!$B$4,'Usage log'!$A$8:$A$507,"&lt;"&amp;('Summary'!$E$4+1),'Usage log'!$D$8:$D$507,"&lt;&gt;Waste"))</x:f>
      </x:c>
      <x:c r="J85" s="15" t="str">
        <x:f>IF(OR(A85="",B85=""),"",SUMIFS('Usage log'!$F$8:$F$507,'Usage log'!$B$8:$B$507,A85,'Usage log'!$C$8:$C$507,B85,'Usage log'!$A$8:$A$507,"&gt;="&amp;'Summary'!$B$4,'Usage log'!$A$8:$A$507,"&lt;"&amp;('Summary'!$E$4+1),'Usage log'!$D$8:$D$507,"Waste"))</x:f>
      </x:c>
      <x:c r="K85" s="15" t="str">
        <x:f>IF(A85="","",IF(COUNT(F85:H85)&lt;3,"n.a.",F85+G85-H85-I85-J85))</x:f>
      </x:c>
      <x:c r="L85" s="16"/>
      <x:c r="M85" s="7"/>
      <x:c r="N85" s="15" t="str">
        <x:f>IF(OR(NOT(ISNUMBER(L85)),NOT(ISNUMBER(M85))),"",IF(AND(M85='Summary'!$E$4,ISNUMBER(K85)),L85-K85,"n.a."))</x:f>
      </x:c>
      <x:c r="O85" s="18" t="str">
        <x:f>IF(A85="","",IF(AND(C85="",D85=""),"",IF(C85="",D85,IF(D85="",C85,MIN(C85,D85)))))</x:f>
      </x:c>
      <x:c r="P85" s="15" t="str">
        <x:f>IF(O85="","",O85-'Summary'!$E$4)</x:f>
      </x:c>
      <x:c r="Q85" s="15" t="str">
        <x:f>IF(A85="","",IF(OR(B85="",COUNT(F85:H85)&lt;3),"Complete stock inputs",IF(COUNTIFS($B$8:$B$107,B85)&lt;&gt;1,"Duplicate lot ID",IF(NOT(ISNUMBER(K85)),"Review quantities",IF(K85&lt;0,"Negative stock",IF(O85="","Enter expiry",IF(P85&lt;0,"Expired",IF(P85&lt;='Summary'!$K$4,"Near expiry",IF(AND(L85&lt;&gt;"",M85&lt;&gt;'Summary'!$E$4),"Check count date",IF(AND(ISNUMBER(N85),N85&lt;&gt;0),"Count difference","Recorded"))))))))))</x:f>
      </x:c>
      <x:c r="R85" s="15" t="str">
        <x:f>IF(A85="","",IF(COUNTIFS('Item setup'!$A$8:$A$47,A85)&lt;&gt;1,"n.a.",INDEX('Item setup'!$B$8:$B$47,MATCH(A85,'Item setup'!$A$8:$A$47,0))))</x:f>
      </x:c>
      <x:c r="S85" s="15" t="str">
        <x:f>IF(A85="","",IF(COUNTIFS('Item setup'!$A$8:$A$47,A85)&lt;&gt;1,"n.a.",INDEX('Item setup'!$E$8:$E$47,MATCH(A85,'Item setup'!$A$8:$A$47,0))))</x:f>
      </x:c>
    </x:row>
    <x:row r="86" ht="24" customHeight="1">
      <x:c r="A86" s="5"/>
      <x:c r="B86" s="5"/>
      <x:c r="C86" s="7"/>
      <x:c r="D86" s="7"/>
      <x:c r="E86" s="7"/>
      <x:c r="F86" s="16"/>
      <x:c r="G86" s="16"/>
      <x:c r="H86" s="16"/>
      <x:c r="I86" s="15" t="str">
        <x:f>IF(OR(A86="",B86=""),"",SUMIFS('Usage log'!$F$8:$F$507,'Usage log'!$B$8:$B$507,A86,'Usage log'!$C$8:$C$507,B86,'Usage log'!$A$8:$A$507,"&gt;="&amp;'Summary'!$B$4,'Usage log'!$A$8:$A$507,"&lt;"&amp;('Summary'!$E$4+1),'Usage log'!$D$8:$D$507,"&lt;&gt;Waste"))</x:f>
      </x:c>
      <x:c r="J86" s="15" t="str">
        <x:f>IF(OR(A86="",B86=""),"",SUMIFS('Usage log'!$F$8:$F$507,'Usage log'!$B$8:$B$507,A86,'Usage log'!$C$8:$C$507,B86,'Usage log'!$A$8:$A$507,"&gt;="&amp;'Summary'!$B$4,'Usage log'!$A$8:$A$507,"&lt;"&amp;('Summary'!$E$4+1),'Usage log'!$D$8:$D$507,"Waste"))</x:f>
      </x:c>
      <x:c r="K86" s="15" t="str">
        <x:f>IF(A86="","",IF(COUNT(F86:H86)&lt;3,"n.a.",F86+G86-H86-I86-J86))</x:f>
      </x:c>
      <x:c r="L86" s="16"/>
      <x:c r="M86" s="7"/>
      <x:c r="N86" s="15" t="str">
        <x:f>IF(OR(NOT(ISNUMBER(L86)),NOT(ISNUMBER(M86))),"",IF(AND(M86='Summary'!$E$4,ISNUMBER(K86)),L86-K86,"n.a."))</x:f>
      </x:c>
      <x:c r="O86" s="18" t="str">
        <x:f>IF(A86="","",IF(AND(C86="",D86=""),"",IF(C86="",D86,IF(D86="",C86,MIN(C86,D86)))))</x:f>
      </x:c>
      <x:c r="P86" s="15" t="str">
        <x:f>IF(O86="","",O86-'Summary'!$E$4)</x:f>
      </x:c>
      <x:c r="Q86" s="15" t="str">
        <x:f>IF(A86="","",IF(OR(B86="",COUNT(F86:H86)&lt;3),"Complete stock inputs",IF(COUNTIFS($B$8:$B$107,B86)&lt;&gt;1,"Duplicate lot ID",IF(NOT(ISNUMBER(K86)),"Review quantities",IF(K86&lt;0,"Negative stock",IF(O86="","Enter expiry",IF(P86&lt;0,"Expired",IF(P86&lt;='Summary'!$K$4,"Near expiry",IF(AND(L86&lt;&gt;"",M86&lt;&gt;'Summary'!$E$4),"Check count date",IF(AND(ISNUMBER(N86),N86&lt;&gt;0),"Count difference","Recorded"))))))))))</x:f>
      </x:c>
      <x:c r="R86" s="15" t="str">
        <x:f>IF(A86="","",IF(COUNTIFS('Item setup'!$A$8:$A$47,A86)&lt;&gt;1,"n.a.",INDEX('Item setup'!$B$8:$B$47,MATCH(A86,'Item setup'!$A$8:$A$47,0))))</x:f>
      </x:c>
      <x:c r="S86" s="15" t="str">
        <x:f>IF(A86="","",IF(COUNTIFS('Item setup'!$A$8:$A$47,A86)&lt;&gt;1,"n.a.",INDEX('Item setup'!$E$8:$E$47,MATCH(A86,'Item setup'!$A$8:$A$47,0))))</x:f>
      </x:c>
    </x:row>
    <x:row r="87" ht="24" customHeight="1">
      <x:c r="A87" s="5"/>
      <x:c r="B87" s="5"/>
      <x:c r="C87" s="7"/>
      <x:c r="D87" s="7"/>
      <x:c r="E87" s="7"/>
      <x:c r="F87" s="16"/>
      <x:c r="G87" s="16"/>
      <x:c r="H87" s="16"/>
      <x:c r="I87" s="15" t="str">
        <x:f>IF(OR(A87="",B87=""),"",SUMIFS('Usage log'!$F$8:$F$507,'Usage log'!$B$8:$B$507,A87,'Usage log'!$C$8:$C$507,B87,'Usage log'!$A$8:$A$507,"&gt;="&amp;'Summary'!$B$4,'Usage log'!$A$8:$A$507,"&lt;"&amp;('Summary'!$E$4+1),'Usage log'!$D$8:$D$507,"&lt;&gt;Waste"))</x:f>
      </x:c>
      <x:c r="J87" s="15" t="str">
        <x:f>IF(OR(A87="",B87=""),"",SUMIFS('Usage log'!$F$8:$F$507,'Usage log'!$B$8:$B$507,A87,'Usage log'!$C$8:$C$507,B87,'Usage log'!$A$8:$A$507,"&gt;="&amp;'Summary'!$B$4,'Usage log'!$A$8:$A$507,"&lt;"&amp;('Summary'!$E$4+1),'Usage log'!$D$8:$D$507,"Waste"))</x:f>
      </x:c>
      <x:c r="K87" s="15" t="str">
        <x:f>IF(A87="","",IF(COUNT(F87:H87)&lt;3,"n.a.",F87+G87-H87-I87-J87))</x:f>
      </x:c>
      <x:c r="L87" s="16"/>
      <x:c r="M87" s="7"/>
      <x:c r="N87" s="15" t="str">
        <x:f>IF(OR(NOT(ISNUMBER(L87)),NOT(ISNUMBER(M87))),"",IF(AND(M87='Summary'!$E$4,ISNUMBER(K87)),L87-K87,"n.a."))</x:f>
      </x:c>
      <x:c r="O87" s="18" t="str">
        <x:f>IF(A87="","",IF(AND(C87="",D87=""),"",IF(C87="",D87,IF(D87="",C87,MIN(C87,D87)))))</x:f>
      </x:c>
      <x:c r="P87" s="15" t="str">
        <x:f>IF(O87="","",O87-'Summary'!$E$4)</x:f>
      </x:c>
      <x:c r="Q87" s="15" t="str">
        <x:f>IF(A87="","",IF(OR(B87="",COUNT(F87:H87)&lt;3),"Complete stock inputs",IF(COUNTIFS($B$8:$B$107,B87)&lt;&gt;1,"Duplicate lot ID",IF(NOT(ISNUMBER(K87)),"Review quantities",IF(K87&lt;0,"Negative stock",IF(O87="","Enter expiry",IF(P87&lt;0,"Expired",IF(P87&lt;='Summary'!$K$4,"Near expiry",IF(AND(L87&lt;&gt;"",M87&lt;&gt;'Summary'!$E$4),"Check count date",IF(AND(ISNUMBER(N87),N87&lt;&gt;0),"Count difference","Recorded"))))))))))</x:f>
      </x:c>
      <x:c r="R87" s="15" t="str">
        <x:f>IF(A87="","",IF(COUNTIFS('Item setup'!$A$8:$A$47,A87)&lt;&gt;1,"n.a.",INDEX('Item setup'!$B$8:$B$47,MATCH(A87,'Item setup'!$A$8:$A$47,0))))</x:f>
      </x:c>
      <x:c r="S87" s="15" t="str">
        <x:f>IF(A87="","",IF(COUNTIFS('Item setup'!$A$8:$A$47,A87)&lt;&gt;1,"n.a.",INDEX('Item setup'!$E$8:$E$47,MATCH(A87,'Item setup'!$A$8:$A$47,0))))</x:f>
      </x:c>
    </x:row>
    <x:row r="88" ht="24" customHeight="1">
      <x:c r="A88" s="5"/>
      <x:c r="B88" s="5"/>
      <x:c r="C88" s="7"/>
      <x:c r="D88" s="7"/>
      <x:c r="E88" s="7"/>
      <x:c r="F88" s="16"/>
      <x:c r="G88" s="16"/>
      <x:c r="H88" s="16"/>
      <x:c r="I88" s="15" t="str">
        <x:f>IF(OR(A88="",B88=""),"",SUMIFS('Usage log'!$F$8:$F$507,'Usage log'!$B$8:$B$507,A88,'Usage log'!$C$8:$C$507,B88,'Usage log'!$A$8:$A$507,"&gt;="&amp;'Summary'!$B$4,'Usage log'!$A$8:$A$507,"&lt;"&amp;('Summary'!$E$4+1),'Usage log'!$D$8:$D$507,"&lt;&gt;Waste"))</x:f>
      </x:c>
      <x:c r="J88" s="15" t="str">
        <x:f>IF(OR(A88="",B88=""),"",SUMIFS('Usage log'!$F$8:$F$507,'Usage log'!$B$8:$B$507,A88,'Usage log'!$C$8:$C$507,B88,'Usage log'!$A$8:$A$507,"&gt;="&amp;'Summary'!$B$4,'Usage log'!$A$8:$A$507,"&lt;"&amp;('Summary'!$E$4+1),'Usage log'!$D$8:$D$507,"Waste"))</x:f>
      </x:c>
      <x:c r="K88" s="15" t="str">
        <x:f>IF(A88="","",IF(COUNT(F88:H88)&lt;3,"n.a.",F88+G88-H88-I88-J88))</x:f>
      </x:c>
      <x:c r="L88" s="16"/>
      <x:c r="M88" s="7"/>
      <x:c r="N88" s="15" t="str">
        <x:f>IF(OR(NOT(ISNUMBER(L88)),NOT(ISNUMBER(M88))),"",IF(AND(M88='Summary'!$E$4,ISNUMBER(K88)),L88-K88,"n.a."))</x:f>
      </x:c>
      <x:c r="O88" s="18" t="str">
        <x:f>IF(A88="","",IF(AND(C88="",D88=""),"",IF(C88="",D88,IF(D88="",C88,MIN(C88,D88)))))</x:f>
      </x:c>
      <x:c r="P88" s="15" t="str">
        <x:f>IF(O88="","",O88-'Summary'!$E$4)</x:f>
      </x:c>
      <x:c r="Q88" s="15" t="str">
        <x:f>IF(A88="","",IF(OR(B88="",COUNT(F88:H88)&lt;3),"Complete stock inputs",IF(COUNTIFS($B$8:$B$107,B88)&lt;&gt;1,"Duplicate lot ID",IF(NOT(ISNUMBER(K88)),"Review quantities",IF(K88&lt;0,"Negative stock",IF(O88="","Enter expiry",IF(P88&lt;0,"Expired",IF(P88&lt;='Summary'!$K$4,"Near expiry",IF(AND(L88&lt;&gt;"",M88&lt;&gt;'Summary'!$E$4),"Check count date",IF(AND(ISNUMBER(N88),N88&lt;&gt;0),"Count difference","Recorded"))))))))))</x:f>
      </x:c>
      <x:c r="R88" s="15" t="str">
        <x:f>IF(A88="","",IF(COUNTIFS('Item setup'!$A$8:$A$47,A88)&lt;&gt;1,"n.a.",INDEX('Item setup'!$B$8:$B$47,MATCH(A88,'Item setup'!$A$8:$A$47,0))))</x:f>
      </x:c>
      <x:c r="S88" s="15" t="str">
        <x:f>IF(A88="","",IF(COUNTIFS('Item setup'!$A$8:$A$47,A88)&lt;&gt;1,"n.a.",INDEX('Item setup'!$E$8:$E$47,MATCH(A88,'Item setup'!$A$8:$A$47,0))))</x:f>
      </x:c>
    </x:row>
    <x:row r="89" ht="24" customHeight="1">
      <x:c r="A89" s="5"/>
      <x:c r="B89" s="5"/>
      <x:c r="C89" s="7"/>
      <x:c r="D89" s="7"/>
      <x:c r="E89" s="7"/>
      <x:c r="F89" s="16"/>
      <x:c r="G89" s="16"/>
      <x:c r="H89" s="16"/>
      <x:c r="I89" s="15" t="str">
        <x:f>IF(OR(A89="",B89=""),"",SUMIFS('Usage log'!$F$8:$F$507,'Usage log'!$B$8:$B$507,A89,'Usage log'!$C$8:$C$507,B89,'Usage log'!$A$8:$A$507,"&gt;="&amp;'Summary'!$B$4,'Usage log'!$A$8:$A$507,"&lt;"&amp;('Summary'!$E$4+1),'Usage log'!$D$8:$D$507,"&lt;&gt;Waste"))</x:f>
      </x:c>
      <x:c r="J89" s="15" t="str">
        <x:f>IF(OR(A89="",B89=""),"",SUMIFS('Usage log'!$F$8:$F$507,'Usage log'!$B$8:$B$507,A89,'Usage log'!$C$8:$C$507,B89,'Usage log'!$A$8:$A$507,"&gt;="&amp;'Summary'!$B$4,'Usage log'!$A$8:$A$507,"&lt;"&amp;('Summary'!$E$4+1),'Usage log'!$D$8:$D$507,"Waste"))</x:f>
      </x:c>
      <x:c r="K89" s="15" t="str">
        <x:f>IF(A89="","",IF(COUNT(F89:H89)&lt;3,"n.a.",F89+G89-H89-I89-J89))</x:f>
      </x:c>
      <x:c r="L89" s="16"/>
      <x:c r="M89" s="7"/>
      <x:c r="N89" s="15" t="str">
        <x:f>IF(OR(NOT(ISNUMBER(L89)),NOT(ISNUMBER(M89))),"",IF(AND(M89='Summary'!$E$4,ISNUMBER(K89)),L89-K89,"n.a."))</x:f>
      </x:c>
      <x:c r="O89" s="18" t="str">
        <x:f>IF(A89="","",IF(AND(C89="",D89=""),"",IF(C89="",D89,IF(D89="",C89,MIN(C89,D89)))))</x:f>
      </x:c>
      <x:c r="P89" s="15" t="str">
        <x:f>IF(O89="","",O89-'Summary'!$E$4)</x:f>
      </x:c>
      <x:c r="Q89" s="15" t="str">
        <x:f>IF(A89="","",IF(OR(B89="",COUNT(F89:H89)&lt;3),"Complete stock inputs",IF(COUNTIFS($B$8:$B$107,B89)&lt;&gt;1,"Duplicate lot ID",IF(NOT(ISNUMBER(K89)),"Review quantities",IF(K89&lt;0,"Negative stock",IF(O89="","Enter expiry",IF(P89&lt;0,"Expired",IF(P89&lt;='Summary'!$K$4,"Near expiry",IF(AND(L89&lt;&gt;"",M89&lt;&gt;'Summary'!$E$4),"Check count date",IF(AND(ISNUMBER(N89),N89&lt;&gt;0),"Count difference","Recorded"))))))))))</x:f>
      </x:c>
      <x:c r="R89" s="15" t="str">
        <x:f>IF(A89="","",IF(COUNTIFS('Item setup'!$A$8:$A$47,A89)&lt;&gt;1,"n.a.",INDEX('Item setup'!$B$8:$B$47,MATCH(A89,'Item setup'!$A$8:$A$47,0))))</x:f>
      </x:c>
      <x:c r="S89" s="15" t="str">
        <x:f>IF(A89="","",IF(COUNTIFS('Item setup'!$A$8:$A$47,A89)&lt;&gt;1,"n.a.",INDEX('Item setup'!$E$8:$E$47,MATCH(A89,'Item setup'!$A$8:$A$47,0))))</x:f>
      </x:c>
    </x:row>
    <x:row r="90" ht="24" customHeight="1">
      <x:c r="A90" s="5"/>
      <x:c r="B90" s="5"/>
      <x:c r="C90" s="7"/>
      <x:c r="D90" s="7"/>
      <x:c r="E90" s="7"/>
      <x:c r="F90" s="16"/>
      <x:c r="G90" s="16"/>
      <x:c r="H90" s="16"/>
      <x:c r="I90" s="15" t="str">
        <x:f>IF(OR(A90="",B90=""),"",SUMIFS('Usage log'!$F$8:$F$507,'Usage log'!$B$8:$B$507,A90,'Usage log'!$C$8:$C$507,B90,'Usage log'!$A$8:$A$507,"&gt;="&amp;'Summary'!$B$4,'Usage log'!$A$8:$A$507,"&lt;"&amp;('Summary'!$E$4+1),'Usage log'!$D$8:$D$507,"&lt;&gt;Waste"))</x:f>
      </x:c>
      <x:c r="J90" s="15" t="str">
        <x:f>IF(OR(A90="",B90=""),"",SUMIFS('Usage log'!$F$8:$F$507,'Usage log'!$B$8:$B$507,A90,'Usage log'!$C$8:$C$507,B90,'Usage log'!$A$8:$A$507,"&gt;="&amp;'Summary'!$B$4,'Usage log'!$A$8:$A$507,"&lt;"&amp;('Summary'!$E$4+1),'Usage log'!$D$8:$D$507,"Waste"))</x:f>
      </x:c>
      <x:c r="K90" s="15" t="str">
        <x:f>IF(A90="","",IF(COUNT(F90:H90)&lt;3,"n.a.",F90+G90-H90-I90-J90))</x:f>
      </x:c>
      <x:c r="L90" s="16"/>
      <x:c r="M90" s="7"/>
      <x:c r="N90" s="15" t="str">
        <x:f>IF(OR(NOT(ISNUMBER(L90)),NOT(ISNUMBER(M90))),"",IF(AND(M90='Summary'!$E$4,ISNUMBER(K90)),L90-K90,"n.a."))</x:f>
      </x:c>
      <x:c r="O90" s="18" t="str">
        <x:f>IF(A90="","",IF(AND(C90="",D90=""),"",IF(C90="",D90,IF(D90="",C90,MIN(C90,D90)))))</x:f>
      </x:c>
      <x:c r="P90" s="15" t="str">
        <x:f>IF(O90="","",O90-'Summary'!$E$4)</x:f>
      </x:c>
      <x:c r="Q90" s="15" t="str">
        <x:f>IF(A90="","",IF(OR(B90="",COUNT(F90:H90)&lt;3),"Complete stock inputs",IF(COUNTIFS($B$8:$B$107,B90)&lt;&gt;1,"Duplicate lot ID",IF(NOT(ISNUMBER(K90)),"Review quantities",IF(K90&lt;0,"Negative stock",IF(O90="","Enter expiry",IF(P90&lt;0,"Expired",IF(P90&lt;='Summary'!$K$4,"Near expiry",IF(AND(L90&lt;&gt;"",M90&lt;&gt;'Summary'!$E$4),"Check count date",IF(AND(ISNUMBER(N90),N90&lt;&gt;0),"Count difference","Recorded"))))))))))</x:f>
      </x:c>
      <x:c r="R90" s="15" t="str">
        <x:f>IF(A90="","",IF(COUNTIFS('Item setup'!$A$8:$A$47,A90)&lt;&gt;1,"n.a.",INDEX('Item setup'!$B$8:$B$47,MATCH(A90,'Item setup'!$A$8:$A$47,0))))</x:f>
      </x:c>
      <x:c r="S90" s="15" t="str">
        <x:f>IF(A90="","",IF(COUNTIFS('Item setup'!$A$8:$A$47,A90)&lt;&gt;1,"n.a.",INDEX('Item setup'!$E$8:$E$47,MATCH(A90,'Item setup'!$A$8:$A$47,0))))</x:f>
      </x:c>
    </x:row>
    <x:row r="91" ht="24" customHeight="1">
      <x:c r="A91" s="5"/>
      <x:c r="B91" s="5"/>
      <x:c r="C91" s="7"/>
      <x:c r="D91" s="7"/>
      <x:c r="E91" s="7"/>
      <x:c r="F91" s="16"/>
      <x:c r="G91" s="16"/>
      <x:c r="H91" s="16"/>
      <x:c r="I91" s="15" t="str">
        <x:f>IF(OR(A91="",B91=""),"",SUMIFS('Usage log'!$F$8:$F$507,'Usage log'!$B$8:$B$507,A91,'Usage log'!$C$8:$C$507,B91,'Usage log'!$A$8:$A$507,"&gt;="&amp;'Summary'!$B$4,'Usage log'!$A$8:$A$507,"&lt;"&amp;('Summary'!$E$4+1),'Usage log'!$D$8:$D$507,"&lt;&gt;Waste"))</x:f>
      </x:c>
      <x:c r="J91" s="15" t="str">
        <x:f>IF(OR(A91="",B91=""),"",SUMIFS('Usage log'!$F$8:$F$507,'Usage log'!$B$8:$B$507,A91,'Usage log'!$C$8:$C$507,B91,'Usage log'!$A$8:$A$507,"&gt;="&amp;'Summary'!$B$4,'Usage log'!$A$8:$A$507,"&lt;"&amp;('Summary'!$E$4+1),'Usage log'!$D$8:$D$507,"Waste"))</x:f>
      </x:c>
      <x:c r="K91" s="15" t="str">
        <x:f>IF(A91="","",IF(COUNT(F91:H91)&lt;3,"n.a.",F91+G91-H91-I91-J91))</x:f>
      </x:c>
      <x:c r="L91" s="16"/>
      <x:c r="M91" s="7"/>
      <x:c r="N91" s="15" t="str">
        <x:f>IF(OR(NOT(ISNUMBER(L91)),NOT(ISNUMBER(M91))),"",IF(AND(M91='Summary'!$E$4,ISNUMBER(K91)),L91-K91,"n.a."))</x:f>
      </x:c>
      <x:c r="O91" s="18" t="str">
        <x:f>IF(A91="","",IF(AND(C91="",D91=""),"",IF(C91="",D91,IF(D91="",C91,MIN(C91,D91)))))</x:f>
      </x:c>
      <x:c r="P91" s="15" t="str">
        <x:f>IF(O91="","",O91-'Summary'!$E$4)</x:f>
      </x:c>
      <x:c r="Q91" s="15" t="str">
        <x:f>IF(A91="","",IF(OR(B91="",COUNT(F91:H91)&lt;3),"Complete stock inputs",IF(COUNTIFS($B$8:$B$107,B91)&lt;&gt;1,"Duplicate lot ID",IF(NOT(ISNUMBER(K91)),"Review quantities",IF(K91&lt;0,"Negative stock",IF(O91="","Enter expiry",IF(P91&lt;0,"Expired",IF(P91&lt;='Summary'!$K$4,"Near expiry",IF(AND(L91&lt;&gt;"",M91&lt;&gt;'Summary'!$E$4),"Check count date",IF(AND(ISNUMBER(N91),N91&lt;&gt;0),"Count difference","Recorded"))))))))))</x:f>
      </x:c>
      <x:c r="R91" s="15" t="str">
        <x:f>IF(A91="","",IF(COUNTIFS('Item setup'!$A$8:$A$47,A91)&lt;&gt;1,"n.a.",INDEX('Item setup'!$B$8:$B$47,MATCH(A91,'Item setup'!$A$8:$A$47,0))))</x:f>
      </x:c>
      <x:c r="S91" s="15" t="str">
        <x:f>IF(A91="","",IF(COUNTIFS('Item setup'!$A$8:$A$47,A91)&lt;&gt;1,"n.a.",INDEX('Item setup'!$E$8:$E$47,MATCH(A91,'Item setup'!$A$8:$A$47,0))))</x:f>
      </x:c>
    </x:row>
    <x:row r="92" ht="24" customHeight="1">
      <x:c r="A92" s="5"/>
      <x:c r="B92" s="5"/>
      <x:c r="C92" s="7"/>
      <x:c r="D92" s="7"/>
      <x:c r="E92" s="7"/>
      <x:c r="F92" s="16"/>
      <x:c r="G92" s="16"/>
      <x:c r="H92" s="16"/>
      <x:c r="I92" s="15" t="str">
        <x:f>IF(OR(A92="",B92=""),"",SUMIFS('Usage log'!$F$8:$F$507,'Usage log'!$B$8:$B$507,A92,'Usage log'!$C$8:$C$507,B92,'Usage log'!$A$8:$A$507,"&gt;="&amp;'Summary'!$B$4,'Usage log'!$A$8:$A$507,"&lt;"&amp;('Summary'!$E$4+1),'Usage log'!$D$8:$D$507,"&lt;&gt;Waste"))</x:f>
      </x:c>
      <x:c r="J92" s="15" t="str">
        <x:f>IF(OR(A92="",B92=""),"",SUMIFS('Usage log'!$F$8:$F$507,'Usage log'!$B$8:$B$507,A92,'Usage log'!$C$8:$C$507,B92,'Usage log'!$A$8:$A$507,"&gt;="&amp;'Summary'!$B$4,'Usage log'!$A$8:$A$507,"&lt;"&amp;('Summary'!$E$4+1),'Usage log'!$D$8:$D$507,"Waste"))</x:f>
      </x:c>
      <x:c r="K92" s="15" t="str">
        <x:f>IF(A92="","",IF(COUNT(F92:H92)&lt;3,"n.a.",F92+G92-H92-I92-J92))</x:f>
      </x:c>
      <x:c r="L92" s="16"/>
      <x:c r="M92" s="7"/>
      <x:c r="N92" s="15" t="str">
        <x:f>IF(OR(NOT(ISNUMBER(L92)),NOT(ISNUMBER(M92))),"",IF(AND(M92='Summary'!$E$4,ISNUMBER(K92)),L92-K92,"n.a."))</x:f>
      </x:c>
      <x:c r="O92" s="18" t="str">
        <x:f>IF(A92="","",IF(AND(C92="",D92=""),"",IF(C92="",D92,IF(D92="",C92,MIN(C92,D92)))))</x:f>
      </x:c>
      <x:c r="P92" s="15" t="str">
        <x:f>IF(O92="","",O92-'Summary'!$E$4)</x:f>
      </x:c>
      <x:c r="Q92" s="15" t="str">
        <x:f>IF(A92="","",IF(OR(B92="",COUNT(F92:H92)&lt;3),"Complete stock inputs",IF(COUNTIFS($B$8:$B$107,B92)&lt;&gt;1,"Duplicate lot ID",IF(NOT(ISNUMBER(K92)),"Review quantities",IF(K92&lt;0,"Negative stock",IF(O92="","Enter expiry",IF(P92&lt;0,"Expired",IF(P92&lt;='Summary'!$K$4,"Near expiry",IF(AND(L92&lt;&gt;"",M92&lt;&gt;'Summary'!$E$4),"Check count date",IF(AND(ISNUMBER(N92),N92&lt;&gt;0),"Count difference","Recorded"))))))))))</x:f>
      </x:c>
      <x:c r="R92" s="15" t="str">
        <x:f>IF(A92="","",IF(COUNTIFS('Item setup'!$A$8:$A$47,A92)&lt;&gt;1,"n.a.",INDEX('Item setup'!$B$8:$B$47,MATCH(A92,'Item setup'!$A$8:$A$47,0))))</x:f>
      </x:c>
      <x:c r="S92" s="15" t="str">
        <x:f>IF(A92="","",IF(COUNTIFS('Item setup'!$A$8:$A$47,A92)&lt;&gt;1,"n.a.",INDEX('Item setup'!$E$8:$E$47,MATCH(A92,'Item setup'!$A$8:$A$47,0))))</x:f>
      </x:c>
    </x:row>
    <x:row r="93" ht="24" customHeight="1">
      <x:c r="A93" s="5"/>
      <x:c r="B93" s="5"/>
      <x:c r="C93" s="7"/>
      <x:c r="D93" s="7"/>
      <x:c r="E93" s="7"/>
      <x:c r="F93" s="16"/>
      <x:c r="G93" s="16"/>
      <x:c r="H93" s="16"/>
      <x:c r="I93" s="15" t="str">
        <x:f>IF(OR(A93="",B93=""),"",SUMIFS('Usage log'!$F$8:$F$507,'Usage log'!$B$8:$B$507,A93,'Usage log'!$C$8:$C$507,B93,'Usage log'!$A$8:$A$507,"&gt;="&amp;'Summary'!$B$4,'Usage log'!$A$8:$A$507,"&lt;"&amp;('Summary'!$E$4+1),'Usage log'!$D$8:$D$507,"&lt;&gt;Waste"))</x:f>
      </x:c>
      <x:c r="J93" s="15" t="str">
        <x:f>IF(OR(A93="",B93=""),"",SUMIFS('Usage log'!$F$8:$F$507,'Usage log'!$B$8:$B$507,A93,'Usage log'!$C$8:$C$507,B93,'Usage log'!$A$8:$A$507,"&gt;="&amp;'Summary'!$B$4,'Usage log'!$A$8:$A$507,"&lt;"&amp;('Summary'!$E$4+1),'Usage log'!$D$8:$D$507,"Waste"))</x:f>
      </x:c>
      <x:c r="K93" s="15" t="str">
        <x:f>IF(A93="","",IF(COUNT(F93:H93)&lt;3,"n.a.",F93+G93-H93-I93-J93))</x:f>
      </x:c>
      <x:c r="L93" s="16"/>
      <x:c r="M93" s="7"/>
      <x:c r="N93" s="15" t="str">
        <x:f>IF(OR(NOT(ISNUMBER(L93)),NOT(ISNUMBER(M93))),"",IF(AND(M93='Summary'!$E$4,ISNUMBER(K93)),L93-K93,"n.a."))</x:f>
      </x:c>
      <x:c r="O93" s="18" t="str">
        <x:f>IF(A93="","",IF(AND(C93="",D93=""),"",IF(C93="",D93,IF(D93="",C93,MIN(C93,D93)))))</x:f>
      </x:c>
      <x:c r="P93" s="15" t="str">
        <x:f>IF(O93="","",O93-'Summary'!$E$4)</x:f>
      </x:c>
      <x:c r="Q93" s="15" t="str">
        <x:f>IF(A93="","",IF(OR(B93="",COUNT(F93:H93)&lt;3),"Complete stock inputs",IF(COUNTIFS($B$8:$B$107,B93)&lt;&gt;1,"Duplicate lot ID",IF(NOT(ISNUMBER(K93)),"Review quantities",IF(K93&lt;0,"Negative stock",IF(O93="","Enter expiry",IF(P93&lt;0,"Expired",IF(P93&lt;='Summary'!$K$4,"Near expiry",IF(AND(L93&lt;&gt;"",M93&lt;&gt;'Summary'!$E$4),"Check count date",IF(AND(ISNUMBER(N93),N93&lt;&gt;0),"Count difference","Recorded"))))))))))</x:f>
      </x:c>
      <x:c r="R93" s="15" t="str">
        <x:f>IF(A93="","",IF(COUNTIFS('Item setup'!$A$8:$A$47,A93)&lt;&gt;1,"n.a.",INDEX('Item setup'!$B$8:$B$47,MATCH(A93,'Item setup'!$A$8:$A$47,0))))</x:f>
      </x:c>
      <x:c r="S93" s="15" t="str">
        <x:f>IF(A93="","",IF(COUNTIFS('Item setup'!$A$8:$A$47,A93)&lt;&gt;1,"n.a.",INDEX('Item setup'!$E$8:$E$47,MATCH(A93,'Item setup'!$A$8:$A$47,0))))</x:f>
      </x:c>
    </x:row>
    <x:row r="94" ht="24" customHeight="1">
      <x:c r="A94" s="5"/>
      <x:c r="B94" s="5"/>
      <x:c r="C94" s="7"/>
      <x:c r="D94" s="7"/>
      <x:c r="E94" s="7"/>
      <x:c r="F94" s="16"/>
      <x:c r="G94" s="16"/>
      <x:c r="H94" s="16"/>
      <x:c r="I94" s="15" t="str">
        <x:f>IF(OR(A94="",B94=""),"",SUMIFS('Usage log'!$F$8:$F$507,'Usage log'!$B$8:$B$507,A94,'Usage log'!$C$8:$C$507,B94,'Usage log'!$A$8:$A$507,"&gt;="&amp;'Summary'!$B$4,'Usage log'!$A$8:$A$507,"&lt;"&amp;('Summary'!$E$4+1),'Usage log'!$D$8:$D$507,"&lt;&gt;Waste"))</x:f>
      </x:c>
      <x:c r="J94" s="15" t="str">
        <x:f>IF(OR(A94="",B94=""),"",SUMIFS('Usage log'!$F$8:$F$507,'Usage log'!$B$8:$B$507,A94,'Usage log'!$C$8:$C$507,B94,'Usage log'!$A$8:$A$507,"&gt;="&amp;'Summary'!$B$4,'Usage log'!$A$8:$A$507,"&lt;"&amp;('Summary'!$E$4+1),'Usage log'!$D$8:$D$507,"Waste"))</x:f>
      </x:c>
      <x:c r="K94" s="15" t="str">
        <x:f>IF(A94="","",IF(COUNT(F94:H94)&lt;3,"n.a.",F94+G94-H94-I94-J94))</x:f>
      </x:c>
      <x:c r="L94" s="16"/>
      <x:c r="M94" s="7"/>
      <x:c r="N94" s="15" t="str">
        <x:f>IF(OR(NOT(ISNUMBER(L94)),NOT(ISNUMBER(M94))),"",IF(AND(M94='Summary'!$E$4,ISNUMBER(K94)),L94-K94,"n.a."))</x:f>
      </x:c>
      <x:c r="O94" s="18" t="str">
        <x:f>IF(A94="","",IF(AND(C94="",D94=""),"",IF(C94="",D94,IF(D94="",C94,MIN(C94,D94)))))</x:f>
      </x:c>
      <x:c r="P94" s="15" t="str">
        <x:f>IF(O94="","",O94-'Summary'!$E$4)</x:f>
      </x:c>
      <x:c r="Q94" s="15" t="str">
        <x:f>IF(A94="","",IF(OR(B94="",COUNT(F94:H94)&lt;3),"Complete stock inputs",IF(COUNTIFS($B$8:$B$107,B94)&lt;&gt;1,"Duplicate lot ID",IF(NOT(ISNUMBER(K94)),"Review quantities",IF(K94&lt;0,"Negative stock",IF(O94="","Enter expiry",IF(P94&lt;0,"Expired",IF(P94&lt;='Summary'!$K$4,"Near expiry",IF(AND(L94&lt;&gt;"",M94&lt;&gt;'Summary'!$E$4),"Check count date",IF(AND(ISNUMBER(N94),N94&lt;&gt;0),"Count difference","Recorded"))))))))))</x:f>
      </x:c>
      <x:c r="R94" s="15" t="str">
        <x:f>IF(A94="","",IF(COUNTIFS('Item setup'!$A$8:$A$47,A94)&lt;&gt;1,"n.a.",INDEX('Item setup'!$B$8:$B$47,MATCH(A94,'Item setup'!$A$8:$A$47,0))))</x:f>
      </x:c>
      <x:c r="S94" s="15" t="str">
        <x:f>IF(A94="","",IF(COUNTIFS('Item setup'!$A$8:$A$47,A94)&lt;&gt;1,"n.a.",INDEX('Item setup'!$E$8:$E$47,MATCH(A94,'Item setup'!$A$8:$A$47,0))))</x:f>
      </x:c>
    </x:row>
    <x:row r="95" ht="24" customHeight="1">
      <x:c r="A95" s="5"/>
      <x:c r="B95" s="5"/>
      <x:c r="C95" s="7"/>
      <x:c r="D95" s="7"/>
      <x:c r="E95" s="7"/>
      <x:c r="F95" s="16"/>
      <x:c r="G95" s="16"/>
      <x:c r="H95" s="16"/>
      <x:c r="I95" s="15" t="str">
        <x:f>IF(OR(A95="",B95=""),"",SUMIFS('Usage log'!$F$8:$F$507,'Usage log'!$B$8:$B$507,A95,'Usage log'!$C$8:$C$507,B95,'Usage log'!$A$8:$A$507,"&gt;="&amp;'Summary'!$B$4,'Usage log'!$A$8:$A$507,"&lt;"&amp;('Summary'!$E$4+1),'Usage log'!$D$8:$D$507,"&lt;&gt;Waste"))</x:f>
      </x:c>
      <x:c r="J95" s="15" t="str">
        <x:f>IF(OR(A95="",B95=""),"",SUMIFS('Usage log'!$F$8:$F$507,'Usage log'!$B$8:$B$507,A95,'Usage log'!$C$8:$C$507,B95,'Usage log'!$A$8:$A$507,"&gt;="&amp;'Summary'!$B$4,'Usage log'!$A$8:$A$507,"&lt;"&amp;('Summary'!$E$4+1),'Usage log'!$D$8:$D$507,"Waste"))</x:f>
      </x:c>
      <x:c r="K95" s="15" t="str">
        <x:f>IF(A95="","",IF(COUNT(F95:H95)&lt;3,"n.a.",F95+G95-H95-I95-J95))</x:f>
      </x:c>
      <x:c r="L95" s="16"/>
      <x:c r="M95" s="7"/>
      <x:c r="N95" s="15" t="str">
        <x:f>IF(OR(NOT(ISNUMBER(L95)),NOT(ISNUMBER(M95))),"",IF(AND(M95='Summary'!$E$4,ISNUMBER(K95)),L95-K95,"n.a."))</x:f>
      </x:c>
      <x:c r="O95" s="18" t="str">
        <x:f>IF(A95="","",IF(AND(C95="",D95=""),"",IF(C95="",D95,IF(D95="",C95,MIN(C95,D95)))))</x:f>
      </x:c>
      <x:c r="P95" s="15" t="str">
        <x:f>IF(O95="","",O95-'Summary'!$E$4)</x:f>
      </x:c>
      <x:c r="Q95" s="15" t="str">
        <x:f>IF(A95="","",IF(OR(B95="",COUNT(F95:H95)&lt;3),"Complete stock inputs",IF(COUNTIFS($B$8:$B$107,B95)&lt;&gt;1,"Duplicate lot ID",IF(NOT(ISNUMBER(K95)),"Review quantities",IF(K95&lt;0,"Negative stock",IF(O95="","Enter expiry",IF(P95&lt;0,"Expired",IF(P95&lt;='Summary'!$K$4,"Near expiry",IF(AND(L95&lt;&gt;"",M95&lt;&gt;'Summary'!$E$4),"Check count date",IF(AND(ISNUMBER(N95),N95&lt;&gt;0),"Count difference","Recorded"))))))))))</x:f>
      </x:c>
      <x:c r="R95" s="15" t="str">
        <x:f>IF(A95="","",IF(COUNTIFS('Item setup'!$A$8:$A$47,A95)&lt;&gt;1,"n.a.",INDEX('Item setup'!$B$8:$B$47,MATCH(A95,'Item setup'!$A$8:$A$47,0))))</x:f>
      </x:c>
      <x:c r="S95" s="15" t="str">
        <x:f>IF(A95="","",IF(COUNTIFS('Item setup'!$A$8:$A$47,A95)&lt;&gt;1,"n.a.",INDEX('Item setup'!$E$8:$E$47,MATCH(A95,'Item setup'!$A$8:$A$47,0))))</x:f>
      </x:c>
    </x:row>
    <x:row r="96" ht="24" customHeight="1">
      <x:c r="A96" s="5"/>
      <x:c r="B96" s="5"/>
      <x:c r="C96" s="7"/>
      <x:c r="D96" s="7"/>
      <x:c r="E96" s="7"/>
      <x:c r="F96" s="16"/>
      <x:c r="G96" s="16"/>
      <x:c r="H96" s="16"/>
      <x:c r="I96" s="15" t="str">
        <x:f>IF(OR(A96="",B96=""),"",SUMIFS('Usage log'!$F$8:$F$507,'Usage log'!$B$8:$B$507,A96,'Usage log'!$C$8:$C$507,B96,'Usage log'!$A$8:$A$507,"&gt;="&amp;'Summary'!$B$4,'Usage log'!$A$8:$A$507,"&lt;"&amp;('Summary'!$E$4+1),'Usage log'!$D$8:$D$507,"&lt;&gt;Waste"))</x:f>
      </x:c>
      <x:c r="J96" s="15" t="str">
        <x:f>IF(OR(A96="",B96=""),"",SUMIFS('Usage log'!$F$8:$F$507,'Usage log'!$B$8:$B$507,A96,'Usage log'!$C$8:$C$507,B96,'Usage log'!$A$8:$A$507,"&gt;="&amp;'Summary'!$B$4,'Usage log'!$A$8:$A$507,"&lt;"&amp;('Summary'!$E$4+1),'Usage log'!$D$8:$D$507,"Waste"))</x:f>
      </x:c>
      <x:c r="K96" s="15" t="str">
        <x:f>IF(A96="","",IF(COUNT(F96:H96)&lt;3,"n.a.",F96+G96-H96-I96-J96))</x:f>
      </x:c>
      <x:c r="L96" s="16"/>
      <x:c r="M96" s="7"/>
      <x:c r="N96" s="15" t="str">
        <x:f>IF(OR(NOT(ISNUMBER(L96)),NOT(ISNUMBER(M96))),"",IF(AND(M96='Summary'!$E$4,ISNUMBER(K96)),L96-K96,"n.a."))</x:f>
      </x:c>
      <x:c r="O96" s="18" t="str">
        <x:f>IF(A96="","",IF(AND(C96="",D96=""),"",IF(C96="",D96,IF(D96="",C96,MIN(C96,D96)))))</x:f>
      </x:c>
      <x:c r="P96" s="15" t="str">
        <x:f>IF(O96="","",O96-'Summary'!$E$4)</x:f>
      </x:c>
      <x:c r="Q96" s="15" t="str">
        <x:f>IF(A96="","",IF(OR(B96="",COUNT(F96:H96)&lt;3),"Complete stock inputs",IF(COUNTIFS($B$8:$B$107,B96)&lt;&gt;1,"Duplicate lot ID",IF(NOT(ISNUMBER(K96)),"Review quantities",IF(K96&lt;0,"Negative stock",IF(O96="","Enter expiry",IF(P96&lt;0,"Expired",IF(P96&lt;='Summary'!$K$4,"Near expiry",IF(AND(L96&lt;&gt;"",M96&lt;&gt;'Summary'!$E$4),"Check count date",IF(AND(ISNUMBER(N96),N96&lt;&gt;0),"Count difference","Recorded"))))))))))</x:f>
      </x:c>
      <x:c r="R96" s="15" t="str">
        <x:f>IF(A96="","",IF(COUNTIFS('Item setup'!$A$8:$A$47,A96)&lt;&gt;1,"n.a.",INDEX('Item setup'!$B$8:$B$47,MATCH(A96,'Item setup'!$A$8:$A$47,0))))</x:f>
      </x:c>
      <x:c r="S96" s="15" t="str">
        <x:f>IF(A96="","",IF(COUNTIFS('Item setup'!$A$8:$A$47,A96)&lt;&gt;1,"n.a.",INDEX('Item setup'!$E$8:$E$47,MATCH(A96,'Item setup'!$A$8:$A$47,0))))</x:f>
      </x:c>
    </x:row>
    <x:row r="97" ht="24" customHeight="1">
      <x:c r="A97" s="5"/>
      <x:c r="B97" s="5"/>
      <x:c r="C97" s="7"/>
      <x:c r="D97" s="7"/>
      <x:c r="E97" s="7"/>
      <x:c r="F97" s="16"/>
      <x:c r="G97" s="16"/>
      <x:c r="H97" s="16"/>
      <x:c r="I97" s="15" t="str">
        <x:f>IF(OR(A97="",B97=""),"",SUMIFS('Usage log'!$F$8:$F$507,'Usage log'!$B$8:$B$507,A97,'Usage log'!$C$8:$C$507,B97,'Usage log'!$A$8:$A$507,"&gt;="&amp;'Summary'!$B$4,'Usage log'!$A$8:$A$507,"&lt;"&amp;('Summary'!$E$4+1),'Usage log'!$D$8:$D$507,"&lt;&gt;Waste"))</x:f>
      </x:c>
      <x:c r="J97" s="15" t="str">
        <x:f>IF(OR(A97="",B97=""),"",SUMIFS('Usage log'!$F$8:$F$507,'Usage log'!$B$8:$B$507,A97,'Usage log'!$C$8:$C$507,B97,'Usage log'!$A$8:$A$507,"&gt;="&amp;'Summary'!$B$4,'Usage log'!$A$8:$A$507,"&lt;"&amp;('Summary'!$E$4+1),'Usage log'!$D$8:$D$507,"Waste"))</x:f>
      </x:c>
      <x:c r="K97" s="15" t="str">
        <x:f>IF(A97="","",IF(COUNT(F97:H97)&lt;3,"n.a.",F97+G97-H97-I97-J97))</x:f>
      </x:c>
      <x:c r="L97" s="16"/>
      <x:c r="M97" s="7"/>
      <x:c r="N97" s="15" t="str">
        <x:f>IF(OR(NOT(ISNUMBER(L97)),NOT(ISNUMBER(M97))),"",IF(AND(M97='Summary'!$E$4,ISNUMBER(K97)),L97-K97,"n.a."))</x:f>
      </x:c>
      <x:c r="O97" s="18" t="str">
        <x:f>IF(A97="","",IF(AND(C97="",D97=""),"",IF(C97="",D97,IF(D97="",C97,MIN(C97,D97)))))</x:f>
      </x:c>
      <x:c r="P97" s="15" t="str">
        <x:f>IF(O97="","",O97-'Summary'!$E$4)</x:f>
      </x:c>
      <x:c r="Q97" s="15" t="str">
        <x:f>IF(A97="","",IF(OR(B97="",COUNT(F97:H97)&lt;3),"Complete stock inputs",IF(COUNTIFS($B$8:$B$107,B97)&lt;&gt;1,"Duplicate lot ID",IF(NOT(ISNUMBER(K97)),"Review quantities",IF(K97&lt;0,"Negative stock",IF(O97="","Enter expiry",IF(P97&lt;0,"Expired",IF(P97&lt;='Summary'!$K$4,"Near expiry",IF(AND(L97&lt;&gt;"",M97&lt;&gt;'Summary'!$E$4),"Check count date",IF(AND(ISNUMBER(N97),N97&lt;&gt;0),"Count difference","Recorded"))))))))))</x:f>
      </x:c>
      <x:c r="R97" s="15" t="str">
        <x:f>IF(A97="","",IF(COUNTIFS('Item setup'!$A$8:$A$47,A97)&lt;&gt;1,"n.a.",INDEX('Item setup'!$B$8:$B$47,MATCH(A97,'Item setup'!$A$8:$A$47,0))))</x:f>
      </x:c>
      <x:c r="S97" s="15" t="str">
        <x:f>IF(A97="","",IF(COUNTIFS('Item setup'!$A$8:$A$47,A97)&lt;&gt;1,"n.a.",INDEX('Item setup'!$E$8:$E$47,MATCH(A97,'Item setup'!$A$8:$A$47,0))))</x:f>
      </x:c>
    </x:row>
    <x:row r="98" ht="24" customHeight="1">
      <x:c r="A98" s="5"/>
      <x:c r="B98" s="5"/>
      <x:c r="C98" s="7"/>
      <x:c r="D98" s="7"/>
      <x:c r="E98" s="7"/>
      <x:c r="F98" s="16"/>
      <x:c r="G98" s="16"/>
      <x:c r="H98" s="16"/>
      <x:c r="I98" s="15" t="str">
        <x:f>IF(OR(A98="",B98=""),"",SUMIFS('Usage log'!$F$8:$F$507,'Usage log'!$B$8:$B$507,A98,'Usage log'!$C$8:$C$507,B98,'Usage log'!$A$8:$A$507,"&gt;="&amp;'Summary'!$B$4,'Usage log'!$A$8:$A$507,"&lt;"&amp;('Summary'!$E$4+1),'Usage log'!$D$8:$D$507,"&lt;&gt;Waste"))</x:f>
      </x:c>
      <x:c r="J98" s="15" t="str">
        <x:f>IF(OR(A98="",B98=""),"",SUMIFS('Usage log'!$F$8:$F$507,'Usage log'!$B$8:$B$507,A98,'Usage log'!$C$8:$C$507,B98,'Usage log'!$A$8:$A$507,"&gt;="&amp;'Summary'!$B$4,'Usage log'!$A$8:$A$507,"&lt;"&amp;('Summary'!$E$4+1),'Usage log'!$D$8:$D$507,"Waste"))</x:f>
      </x:c>
      <x:c r="K98" s="15" t="str">
        <x:f>IF(A98="","",IF(COUNT(F98:H98)&lt;3,"n.a.",F98+G98-H98-I98-J98))</x:f>
      </x:c>
      <x:c r="L98" s="16"/>
      <x:c r="M98" s="7"/>
      <x:c r="N98" s="15" t="str">
        <x:f>IF(OR(NOT(ISNUMBER(L98)),NOT(ISNUMBER(M98))),"",IF(AND(M98='Summary'!$E$4,ISNUMBER(K98)),L98-K98,"n.a."))</x:f>
      </x:c>
      <x:c r="O98" s="18" t="str">
        <x:f>IF(A98="","",IF(AND(C98="",D98=""),"",IF(C98="",D98,IF(D98="",C98,MIN(C98,D98)))))</x:f>
      </x:c>
      <x:c r="P98" s="15" t="str">
        <x:f>IF(O98="","",O98-'Summary'!$E$4)</x:f>
      </x:c>
      <x:c r="Q98" s="15" t="str">
        <x:f>IF(A98="","",IF(OR(B98="",COUNT(F98:H98)&lt;3),"Complete stock inputs",IF(COUNTIFS($B$8:$B$107,B98)&lt;&gt;1,"Duplicate lot ID",IF(NOT(ISNUMBER(K98)),"Review quantities",IF(K98&lt;0,"Negative stock",IF(O98="","Enter expiry",IF(P98&lt;0,"Expired",IF(P98&lt;='Summary'!$K$4,"Near expiry",IF(AND(L98&lt;&gt;"",M98&lt;&gt;'Summary'!$E$4),"Check count date",IF(AND(ISNUMBER(N98),N98&lt;&gt;0),"Count difference","Recorded"))))))))))</x:f>
      </x:c>
      <x:c r="R98" s="15" t="str">
        <x:f>IF(A98="","",IF(COUNTIFS('Item setup'!$A$8:$A$47,A98)&lt;&gt;1,"n.a.",INDEX('Item setup'!$B$8:$B$47,MATCH(A98,'Item setup'!$A$8:$A$47,0))))</x:f>
      </x:c>
      <x:c r="S98" s="15" t="str">
        <x:f>IF(A98="","",IF(COUNTIFS('Item setup'!$A$8:$A$47,A98)&lt;&gt;1,"n.a.",INDEX('Item setup'!$E$8:$E$47,MATCH(A98,'Item setup'!$A$8:$A$47,0))))</x:f>
      </x:c>
    </x:row>
    <x:row r="99" ht="24" customHeight="1">
      <x:c r="A99" s="5"/>
      <x:c r="B99" s="5"/>
      <x:c r="C99" s="7"/>
      <x:c r="D99" s="7"/>
      <x:c r="E99" s="7"/>
      <x:c r="F99" s="16"/>
      <x:c r="G99" s="16"/>
      <x:c r="H99" s="16"/>
      <x:c r="I99" s="15" t="str">
        <x:f>IF(OR(A99="",B99=""),"",SUMIFS('Usage log'!$F$8:$F$507,'Usage log'!$B$8:$B$507,A99,'Usage log'!$C$8:$C$507,B99,'Usage log'!$A$8:$A$507,"&gt;="&amp;'Summary'!$B$4,'Usage log'!$A$8:$A$507,"&lt;"&amp;('Summary'!$E$4+1),'Usage log'!$D$8:$D$507,"&lt;&gt;Waste"))</x:f>
      </x:c>
      <x:c r="J99" s="15" t="str">
        <x:f>IF(OR(A99="",B99=""),"",SUMIFS('Usage log'!$F$8:$F$507,'Usage log'!$B$8:$B$507,A99,'Usage log'!$C$8:$C$507,B99,'Usage log'!$A$8:$A$507,"&gt;="&amp;'Summary'!$B$4,'Usage log'!$A$8:$A$507,"&lt;"&amp;('Summary'!$E$4+1),'Usage log'!$D$8:$D$507,"Waste"))</x:f>
      </x:c>
      <x:c r="K99" s="15" t="str">
        <x:f>IF(A99="","",IF(COUNT(F99:H99)&lt;3,"n.a.",F99+G99-H99-I99-J99))</x:f>
      </x:c>
      <x:c r="L99" s="16"/>
      <x:c r="M99" s="7"/>
      <x:c r="N99" s="15" t="str">
        <x:f>IF(OR(NOT(ISNUMBER(L99)),NOT(ISNUMBER(M99))),"",IF(AND(M99='Summary'!$E$4,ISNUMBER(K99)),L99-K99,"n.a."))</x:f>
      </x:c>
      <x:c r="O99" s="18" t="str">
        <x:f>IF(A99="","",IF(AND(C99="",D99=""),"",IF(C99="",D99,IF(D99="",C99,MIN(C99,D99)))))</x:f>
      </x:c>
      <x:c r="P99" s="15" t="str">
        <x:f>IF(O99="","",O99-'Summary'!$E$4)</x:f>
      </x:c>
      <x:c r="Q99" s="15" t="str">
        <x:f>IF(A99="","",IF(OR(B99="",COUNT(F99:H99)&lt;3),"Complete stock inputs",IF(COUNTIFS($B$8:$B$107,B99)&lt;&gt;1,"Duplicate lot ID",IF(NOT(ISNUMBER(K99)),"Review quantities",IF(K99&lt;0,"Negative stock",IF(O99="","Enter expiry",IF(P99&lt;0,"Expired",IF(P99&lt;='Summary'!$K$4,"Near expiry",IF(AND(L99&lt;&gt;"",M99&lt;&gt;'Summary'!$E$4),"Check count date",IF(AND(ISNUMBER(N99),N99&lt;&gt;0),"Count difference","Recorded"))))))))))</x:f>
      </x:c>
      <x:c r="R99" s="15" t="str">
        <x:f>IF(A99="","",IF(COUNTIFS('Item setup'!$A$8:$A$47,A99)&lt;&gt;1,"n.a.",INDEX('Item setup'!$B$8:$B$47,MATCH(A99,'Item setup'!$A$8:$A$47,0))))</x:f>
      </x:c>
      <x:c r="S99" s="15" t="str">
        <x:f>IF(A99="","",IF(COUNTIFS('Item setup'!$A$8:$A$47,A99)&lt;&gt;1,"n.a.",INDEX('Item setup'!$E$8:$E$47,MATCH(A99,'Item setup'!$A$8:$A$47,0))))</x:f>
      </x:c>
    </x:row>
    <x:row r="100" ht="24" customHeight="1">
      <x:c r="A100" s="5"/>
      <x:c r="B100" s="5"/>
      <x:c r="C100" s="7"/>
      <x:c r="D100" s="7"/>
      <x:c r="E100" s="7"/>
      <x:c r="F100" s="16"/>
      <x:c r="G100" s="16"/>
      <x:c r="H100" s="16"/>
      <x:c r="I100" s="15" t="str">
        <x:f>IF(OR(A100="",B100=""),"",SUMIFS('Usage log'!$F$8:$F$507,'Usage log'!$B$8:$B$507,A100,'Usage log'!$C$8:$C$507,B100,'Usage log'!$A$8:$A$507,"&gt;="&amp;'Summary'!$B$4,'Usage log'!$A$8:$A$507,"&lt;"&amp;('Summary'!$E$4+1),'Usage log'!$D$8:$D$507,"&lt;&gt;Waste"))</x:f>
      </x:c>
      <x:c r="J100" s="15" t="str">
        <x:f>IF(OR(A100="",B100=""),"",SUMIFS('Usage log'!$F$8:$F$507,'Usage log'!$B$8:$B$507,A100,'Usage log'!$C$8:$C$507,B100,'Usage log'!$A$8:$A$507,"&gt;="&amp;'Summary'!$B$4,'Usage log'!$A$8:$A$507,"&lt;"&amp;('Summary'!$E$4+1),'Usage log'!$D$8:$D$507,"Waste"))</x:f>
      </x:c>
      <x:c r="K100" s="15" t="str">
        <x:f>IF(A100="","",IF(COUNT(F100:H100)&lt;3,"n.a.",F100+G100-H100-I100-J100))</x:f>
      </x:c>
      <x:c r="L100" s="16"/>
      <x:c r="M100" s="7"/>
      <x:c r="N100" s="15" t="str">
        <x:f>IF(OR(NOT(ISNUMBER(L100)),NOT(ISNUMBER(M100))),"",IF(AND(M100='Summary'!$E$4,ISNUMBER(K100)),L100-K100,"n.a."))</x:f>
      </x:c>
      <x:c r="O100" s="18" t="str">
        <x:f>IF(A100="","",IF(AND(C100="",D100=""),"",IF(C100="",D100,IF(D100="",C100,MIN(C100,D100)))))</x:f>
      </x:c>
      <x:c r="P100" s="15" t="str">
        <x:f>IF(O100="","",O100-'Summary'!$E$4)</x:f>
      </x:c>
      <x:c r="Q100" s="15" t="str">
        <x:f>IF(A100="","",IF(OR(B100="",COUNT(F100:H100)&lt;3),"Complete stock inputs",IF(COUNTIFS($B$8:$B$107,B100)&lt;&gt;1,"Duplicate lot ID",IF(NOT(ISNUMBER(K100)),"Review quantities",IF(K100&lt;0,"Negative stock",IF(O100="","Enter expiry",IF(P100&lt;0,"Expired",IF(P100&lt;='Summary'!$K$4,"Near expiry",IF(AND(L100&lt;&gt;"",M100&lt;&gt;'Summary'!$E$4),"Check count date",IF(AND(ISNUMBER(N100),N100&lt;&gt;0),"Count difference","Recorded"))))))))))</x:f>
      </x:c>
      <x:c r="R100" s="15" t="str">
        <x:f>IF(A100="","",IF(COUNTIFS('Item setup'!$A$8:$A$47,A100)&lt;&gt;1,"n.a.",INDEX('Item setup'!$B$8:$B$47,MATCH(A100,'Item setup'!$A$8:$A$47,0))))</x:f>
      </x:c>
      <x:c r="S100" s="15" t="str">
        <x:f>IF(A100="","",IF(COUNTIFS('Item setup'!$A$8:$A$47,A100)&lt;&gt;1,"n.a.",INDEX('Item setup'!$E$8:$E$47,MATCH(A100,'Item setup'!$A$8:$A$47,0))))</x:f>
      </x:c>
    </x:row>
    <x:row r="101" ht="24" customHeight="1">
      <x:c r="A101" s="5"/>
      <x:c r="B101" s="5"/>
      <x:c r="C101" s="7"/>
      <x:c r="D101" s="7"/>
      <x:c r="E101" s="7"/>
      <x:c r="F101" s="16"/>
      <x:c r="G101" s="16"/>
      <x:c r="H101" s="16"/>
      <x:c r="I101" s="15" t="str">
        <x:f>IF(OR(A101="",B101=""),"",SUMIFS('Usage log'!$F$8:$F$507,'Usage log'!$B$8:$B$507,A101,'Usage log'!$C$8:$C$507,B101,'Usage log'!$A$8:$A$507,"&gt;="&amp;'Summary'!$B$4,'Usage log'!$A$8:$A$507,"&lt;"&amp;('Summary'!$E$4+1),'Usage log'!$D$8:$D$507,"&lt;&gt;Waste"))</x:f>
      </x:c>
      <x:c r="J101" s="15" t="str">
        <x:f>IF(OR(A101="",B101=""),"",SUMIFS('Usage log'!$F$8:$F$507,'Usage log'!$B$8:$B$507,A101,'Usage log'!$C$8:$C$507,B101,'Usage log'!$A$8:$A$507,"&gt;="&amp;'Summary'!$B$4,'Usage log'!$A$8:$A$507,"&lt;"&amp;('Summary'!$E$4+1),'Usage log'!$D$8:$D$507,"Waste"))</x:f>
      </x:c>
      <x:c r="K101" s="15" t="str">
        <x:f>IF(A101="","",IF(COUNT(F101:H101)&lt;3,"n.a.",F101+G101-H101-I101-J101))</x:f>
      </x:c>
      <x:c r="L101" s="16"/>
      <x:c r="M101" s="7"/>
      <x:c r="N101" s="15" t="str">
        <x:f>IF(OR(NOT(ISNUMBER(L101)),NOT(ISNUMBER(M101))),"",IF(AND(M101='Summary'!$E$4,ISNUMBER(K101)),L101-K101,"n.a."))</x:f>
      </x:c>
      <x:c r="O101" s="18" t="str">
        <x:f>IF(A101="","",IF(AND(C101="",D101=""),"",IF(C101="",D101,IF(D101="",C101,MIN(C101,D101)))))</x:f>
      </x:c>
      <x:c r="P101" s="15" t="str">
        <x:f>IF(O101="","",O101-'Summary'!$E$4)</x:f>
      </x:c>
      <x:c r="Q101" s="15" t="str">
        <x:f>IF(A101="","",IF(OR(B101="",COUNT(F101:H101)&lt;3),"Complete stock inputs",IF(COUNTIFS($B$8:$B$107,B101)&lt;&gt;1,"Duplicate lot ID",IF(NOT(ISNUMBER(K101)),"Review quantities",IF(K101&lt;0,"Negative stock",IF(O101="","Enter expiry",IF(P101&lt;0,"Expired",IF(P101&lt;='Summary'!$K$4,"Near expiry",IF(AND(L101&lt;&gt;"",M101&lt;&gt;'Summary'!$E$4),"Check count date",IF(AND(ISNUMBER(N101),N101&lt;&gt;0),"Count difference","Recorded"))))))))))</x:f>
      </x:c>
      <x:c r="R101" s="15" t="str">
        <x:f>IF(A101="","",IF(COUNTIFS('Item setup'!$A$8:$A$47,A101)&lt;&gt;1,"n.a.",INDEX('Item setup'!$B$8:$B$47,MATCH(A101,'Item setup'!$A$8:$A$47,0))))</x:f>
      </x:c>
      <x:c r="S101" s="15" t="str">
        <x:f>IF(A101="","",IF(COUNTIFS('Item setup'!$A$8:$A$47,A101)&lt;&gt;1,"n.a.",INDEX('Item setup'!$E$8:$E$47,MATCH(A101,'Item setup'!$A$8:$A$47,0))))</x:f>
      </x:c>
    </x:row>
    <x:row r="102" ht="24" customHeight="1">
      <x:c r="A102" s="5"/>
      <x:c r="B102" s="5"/>
      <x:c r="C102" s="7"/>
      <x:c r="D102" s="7"/>
      <x:c r="E102" s="7"/>
      <x:c r="F102" s="16"/>
      <x:c r="G102" s="16"/>
      <x:c r="H102" s="16"/>
      <x:c r="I102" s="15" t="str">
        <x:f>IF(OR(A102="",B102=""),"",SUMIFS('Usage log'!$F$8:$F$507,'Usage log'!$B$8:$B$507,A102,'Usage log'!$C$8:$C$507,B102,'Usage log'!$A$8:$A$507,"&gt;="&amp;'Summary'!$B$4,'Usage log'!$A$8:$A$507,"&lt;"&amp;('Summary'!$E$4+1),'Usage log'!$D$8:$D$507,"&lt;&gt;Waste"))</x:f>
      </x:c>
      <x:c r="J102" s="15" t="str">
        <x:f>IF(OR(A102="",B102=""),"",SUMIFS('Usage log'!$F$8:$F$507,'Usage log'!$B$8:$B$507,A102,'Usage log'!$C$8:$C$507,B102,'Usage log'!$A$8:$A$507,"&gt;="&amp;'Summary'!$B$4,'Usage log'!$A$8:$A$507,"&lt;"&amp;('Summary'!$E$4+1),'Usage log'!$D$8:$D$507,"Waste"))</x:f>
      </x:c>
      <x:c r="K102" s="15" t="str">
        <x:f>IF(A102="","",IF(COUNT(F102:H102)&lt;3,"n.a.",F102+G102-H102-I102-J102))</x:f>
      </x:c>
      <x:c r="L102" s="16"/>
      <x:c r="M102" s="7"/>
      <x:c r="N102" s="15" t="str">
        <x:f>IF(OR(NOT(ISNUMBER(L102)),NOT(ISNUMBER(M102))),"",IF(AND(M102='Summary'!$E$4,ISNUMBER(K102)),L102-K102,"n.a."))</x:f>
      </x:c>
      <x:c r="O102" s="18" t="str">
        <x:f>IF(A102="","",IF(AND(C102="",D102=""),"",IF(C102="",D102,IF(D102="",C102,MIN(C102,D102)))))</x:f>
      </x:c>
      <x:c r="P102" s="15" t="str">
        <x:f>IF(O102="","",O102-'Summary'!$E$4)</x:f>
      </x:c>
      <x:c r="Q102" s="15" t="str">
        <x:f>IF(A102="","",IF(OR(B102="",COUNT(F102:H102)&lt;3),"Complete stock inputs",IF(COUNTIFS($B$8:$B$107,B102)&lt;&gt;1,"Duplicate lot ID",IF(NOT(ISNUMBER(K102)),"Review quantities",IF(K102&lt;0,"Negative stock",IF(O102="","Enter expiry",IF(P102&lt;0,"Expired",IF(P102&lt;='Summary'!$K$4,"Near expiry",IF(AND(L102&lt;&gt;"",M102&lt;&gt;'Summary'!$E$4),"Check count date",IF(AND(ISNUMBER(N102),N102&lt;&gt;0),"Count difference","Recorded"))))))))))</x:f>
      </x:c>
      <x:c r="R102" s="15" t="str">
        <x:f>IF(A102="","",IF(COUNTIFS('Item setup'!$A$8:$A$47,A102)&lt;&gt;1,"n.a.",INDEX('Item setup'!$B$8:$B$47,MATCH(A102,'Item setup'!$A$8:$A$47,0))))</x:f>
      </x:c>
      <x:c r="S102" s="15" t="str">
        <x:f>IF(A102="","",IF(COUNTIFS('Item setup'!$A$8:$A$47,A102)&lt;&gt;1,"n.a.",INDEX('Item setup'!$E$8:$E$47,MATCH(A102,'Item setup'!$A$8:$A$47,0))))</x:f>
      </x:c>
    </x:row>
    <x:row r="103" ht="24" customHeight="1">
      <x:c r="A103" s="5"/>
      <x:c r="B103" s="5"/>
      <x:c r="C103" s="7"/>
      <x:c r="D103" s="7"/>
      <x:c r="E103" s="7"/>
      <x:c r="F103" s="16"/>
      <x:c r="G103" s="16"/>
      <x:c r="H103" s="16"/>
      <x:c r="I103" s="15" t="str">
        <x:f>IF(OR(A103="",B103=""),"",SUMIFS('Usage log'!$F$8:$F$507,'Usage log'!$B$8:$B$507,A103,'Usage log'!$C$8:$C$507,B103,'Usage log'!$A$8:$A$507,"&gt;="&amp;'Summary'!$B$4,'Usage log'!$A$8:$A$507,"&lt;"&amp;('Summary'!$E$4+1),'Usage log'!$D$8:$D$507,"&lt;&gt;Waste"))</x:f>
      </x:c>
      <x:c r="J103" s="15" t="str">
        <x:f>IF(OR(A103="",B103=""),"",SUMIFS('Usage log'!$F$8:$F$507,'Usage log'!$B$8:$B$507,A103,'Usage log'!$C$8:$C$507,B103,'Usage log'!$A$8:$A$507,"&gt;="&amp;'Summary'!$B$4,'Usage log'!$A$8:$A$507,"&lt;"&amp;('Summary'!$E$4+1),'Usage log'!$D$8:$D$507,"Waste"))</x:f>
      </x:c>
      <x:c r="K103" s="15" t="str">
        <x:f>IF(A103="","",IF(COUNT(F103:H103)&lt;3,"n.a.",F103+G103-H103-I103-J103))</x:f>
      </x:c>
      <x:c r="L103" s="16"/>
      <x:c r="M103" s="7"/>
      <x:c r="N103" s="15" t="str">
        <x:f>IF(OR(NOT(ISNUMBER(L103)),NOT(ISNUMBER(M103))),"",IF(AND(M103='Summary'!$E$4,ISNUMBER(K103)),L103-K103,"n.a."))</x:f>
      </x:c>
      <x:c r="O103" s="18" t="str">
        <x:f>IF(A103="","",IF(AND(C103="",D103=""),"",IF(C103="",D103,IF(D103="",C103,MIN(C103,D103)))))</x:f>
      </x:c>
      <x:c r="P103" s="15" t="str">
        <x:f>IF(O103="","",O103-'Summary'!$E$4)</x:f>
      </x:c>
      <x:c r="Q103" s="15" t="str">
        <x:f>IF(A103="","",IF(OR(B103="",COUNT(F103:H103)&lt;3),"Complete stock inputs",IF(COUNTIFS($B$8:$B$107,B103)&lt;&gt;1,"Duplicate lot ID",IF(NOT(ISNUMBER(K103)),"Review quantities",IF(K103&lt;0,"Negative stock",IF(O103="","Enter expiry",IF(P103&lt;0,"Expired",IF(P103&lt;='Summary'!$K$4,"Near expiry",IF(AND(L103&lt;&gt;"",M103&lt;&gt;'Summary'!$E$4),"Check count date",IF(AND(ISNUMBER(N103),N103&lt;&gt;0),"Count difference","Recorded"))))))))))</x:f>
      </x:c>
      <x:c r="R103" s="15" t="str">
        <x:f>IF(A103="","",IF(COUNTIFS('Item setup'!$A$8:$A$47,A103)&lt;&gt;1,"n.a.",INDEX('Item setup'!$B$8:$B$47,MATCH(A103,'Item setup'!$A$8:$A$47,0))))</x:f>
      </x:c>
      <x:c r="S103" s="15" t="str">
        <x:f>IF(A103="","",IF(COUNTIFS('Item setup'!$A$8:$A$47,A103)&lt;&gt;1,"n.a.",INDEX('Item setup'!$E$8:$E$47,MATCH(A103,'Item setup'!$A$8:$A$47,0))))</x:f>
      </x:c>
    </x:row>
    <x:row r="104" ht="24" customHeight="1">
      <x:c r="A104" s="5"/>
      <x:c r="B104" s="5"/>
      <x:c r="C104" s="7"/>
      <x:c r="D104" s="7"/>
      <x:c r="E104" s="7"/>
      <x:c r="F104" s="16"/>
      <x:c r="G104" s="16"/>
      <x:c r="H104" s="16"/>
      <x:c r="I104" s="15" t="str">
        <x:f>IF(OR(A104="",B104=""),"",SUMIFS('Usage log'!$F$8:$F$507,'Usage log'!$B$8:$B$507,A104,'Usage log'!$C$8:$C$507,B104,'Usage log'!$A$8:$A$507,"&gt;="&amp;'Summary'!$B$4,'Usage log'!$A$8:$A$507,"&lt;"&amp;('Summary'!$E$4+1),'Usage log'!$D$8:$D$507,"&lt;&gt;Waste"))</x:f>
      </x:c>
      <x:c r="J104" s="15" t="str">
        <x:f>IF(OR(A104="",B104=""),"",SUMIFS('Usage log'!$F$8:$F$507,'Usage log'!$B$8:$B$507,A104,'Usage log'!$C$8:$C$507,B104,'Usage log'!$A$8:$A$507,"&gt;="&amp;'Summary'!$B$4,'Usage log'!$A$8:$A$507,"&lt;"&amp;('Summary'!$E$4+1),'Usage log'!$D$8:$D$507,"Waste"))</x:f>
      </x:c>
      <x:c r="K104" s="15" t="str">
        <x:f>IF(A104="","",IF(COUNT(F104:H104)&lt;3,"n.a.",F104+G104-H104-I104-J104))</x:f>
      </x:c>
      <x:c r="L104" s="16"/>
      <x:c r="M104" s="7"/>
      <x:c r="N104" s="15" t="str">
        <x:f>IF(OR(NOT(ISNUMBER(L104)),NOT(ISNUMBER(M104))),"",IF(AND(M104='Summary'!$E$4,ISNUMBER(K104)),L104-K104,"n.a."))</x:f>
      </x:c>
      <x:c r="O104" s="18" t="str">
        <x:f>IF(A104="","",IF(AND(C104="",D104=""),"",IF(C104="",D104,IF(D104="",C104,MIN(C104,D104)))))</x:f>
      </x:c>
      <x:c r="P104" s="15" t="str">
        <x:f>IF(O104="","",O104-'Summary'!$E$4)</x:f>
      </x:c>
      <x:c r="Q104" s="15" t="str">
        <x:f>IF(A104="","",IF(OR(B104="",COUNT(F104:H104)&lt;3),"Complete stock inputs",IF(COUNTIFS($B$8:$B$107,B104)&lt;&gt;1,"Duplicate lot ID",IF(NOT(ISNUMBER(K104)),"Review quantities",IF(K104&lt;0,"Negative stock",IF(O104="","Enter expiry",IF(P104&lt;0,"Expired",IF(P104&lt;='Summary'!$K$4,"Near expiry",IF(AND(L104&lt;&gt;"",M104&lt;&gt;'Summary'!$E$4),"Check count date",IF(AND(ISNUMBER(N104),N104&lt;&gt;0),"Count difference","Recorded"))))))))))</x:f>
      </x:c>
      <x:c r="R104" s="15" t="str">
        <x:f>IF(A104="","",IF(COUNTIFS('Item setup'!$A$8:$A$47,A104)&lt;&gt;1,"n.a.",INDEX('Item setup'!$B$8:$B$47,MATCH(A104,'Item setup'!$A$8:$A$47,0))))</x:f>
      </x:c>
      <x:c r="S104" s="15" t="str">
        <x:f>IF(A104="","",IF(COUNTIFS('Item setup'!$A$8:$A$47,A104)&lt;&gt;1,"n.a.",INDEX('Item setup'!$E$8:$E$47,MATCH(A104,'Item setup'!$A$8:$A$47,0))))</x:f>
      </x:c>
    </x:row>
    <x:row r="105" ht="24" customHeight="1">
      <x:c r="A105" s="5"/>
      <x:c r="B105" s="5"/>
      <x:c r="C105" s="7"/>
      <x:c r="D105" s="7"/>
      <x:c r="E105" s="7"/>
      <x:c r="F105" s="16"/>
      <x:c r="G105" s="16"/>
      <x:c r="H105" s="16"/>
      <x:c r="I105" s="15" t="str">
        <x:f>IF(OR(A105="",B105=""),"",SUMIFS('Usage log'!$F$8:$F$507,'Usage log'!$B$8:$B$507,A105,'Usage log'!$C$8:$C$507,B105,'Usage log'!$A$8:$A$507,"&gt;="&amp;'Summary'!$B$4,'Usage log'!$A$8:$A$507,"&lt;"&amp;('Summary'!$E$4+1),'Usage log'!$D$8:$D$507,"&lt;&gt;Waste"))</x:f>
      </x:c>
      <x:c r="J105" s="15" t="str">
        <x:f>IF(OR(A105="",B105=""),"",SUMIFS('Usage log'!$F$8:$F$507,'Usage log'!$B$8:$B$507,A105,'Usage log'!$C$8:$C$507,B105,'Usage log'!$A$8:$A$507,"&gt;="&amp;'Summary'!$B$4,'Usage log'!$A$8:$A$507,"&lt;"&amp;('Summary'!$E$4+1),'Usage log'!$D$8:$D$507,"Waste"))</x:f>
      </x:c>
      <x:c r="K105" s="15" t="str">
        <x:f>IF(A105="","",IF(COUNT(F105:H105)&lt;3,"n.a.",F105+G105-H105-I105-J105))</x:f>
      </x:c>
      <x:c r="L105" s="16"/>
      <x:c r="M105" s="7"/>
      <x:c r="N105" s="15" t="str">
        <x:f>IF(OR(NOT(ISNUMBER(L105)),NOT(ISNUMBER(M105))),"",IF(AND(M105='Summary'!$E$4,ISNUMBER(K105)),L105-K105,"n.a."))</x:f>
      </x:c>
      <x:c r="O105" s="18" t="str">
        <x:f>IF(A105="","",IF(AND(C105="",D105=""),"",IF(C105="",D105,IF(D105="",C105,MIN(C105,D105)))))</x:f>
      </x:c>
      <x:c r="P105" s="15" t="str">
        <x:f>IF(O105="","",O105-'Summary'!$E$4)</x:f>
      </x:c>
      <x:c r="Q105" s="15" t="str">
        <x:f>IF(A105="","",IF(OR(B105="",COUNT(F105:H105)&lt;3),"Complete stock inputs",IF(COUNTIFS($B$8:$B$107,B105)&lt;&gt;1,"Duplicate lot ID",IF(NOT(ISNUMBER(K105)),"Review quantities",IF(K105&lt;0,"Negative stock",IF(O105="","Enter expiry",IF(P105&lt;0,"Expired",IF(P105&lt;='Summary'!$K$4,"Near expiry",IF(AND(L105&lt;&gt;"",M105&lt;&gt;'Summary'!$E$4),"Check count date",IF(AND(ISNUMBER(N105),N105&lt;&gt;0),"Count difference","Recorded"))))))))))</x:f>
      </x:c>
      <x:c r="R105" s="15" t="str">
        <x:f>IF(A105="","",IF(COUNTIFS('Item setup'!$A$8:$A$47,A105)&lt;&gt;1,"n.a.",INDEX('Item setup'!$B$8:$B$47,MATCH(A105,'Item setup'!$A$8:$A$47,0))))</x:f>
      </x:c>
      <x:c r="S105" s="15" t="str">
        <x:f>IF(A105="","",IF(COUNTIFS('Item setup'!$A$8:$A$47,A105)&lt;&gt;1,"n.a.",INDEX('Item setup'!$E$8:$E$47,MATCH(A105,'Item setup'!$A$8:$A$47,0))))</x:f>
      </x:c>
    </x:row>
    <x:row r="106" ht="24" customHeight="1">
      <x:c r="A106" s="5"/>
      <x:c r="B106" s="5"/>
      <x:c r="C106" s="7"/>
      <x:c r="D106" s="7"/>
      <x:c r="E106" s="7"/>
      <x:c r="F106" s="16"/>
      <x:c r="G106" s="16"/>
      <x:c r="H106" s="16"/>
      <x:c r="I106" s="15" t="str">
        <x:f>IF(OR(A106="",B106=""),"",SUMIFS('Usage log'!$F$8:$F$507,'Usage log'!$B$8:$B$507,A106,'Usage log'!$C$8:$C$507,B106,'Usage log'!$A$8:$A$507,"&gt;="&amp;'Summary'!$B$4,'Usage log'!$A$8:$A$507,"&lt;"&amp;('Summary'!$E$4+1),'Usage log'!$D$8:$D$507,"&lt;&gt;Waste"))</x:f>
      </x:c>
      <x:c r="J106" s="15" t="str">
        <x:f>IF(OR(A106="",B106=""),"",SUMIFS('Usage log'!$F$8:$F$507,'Usage log'!$B$8:$B$507,A106,'Usage log'!$C$8:$C$507,B106,'Usage log'!$A$8:$A$507,"&gt;="&amp;'Summary'!$B$4,'Usage log'!$A$8:$A$507,"&lt;"&amp;('Summary'!$E$4+1),'Usage log'!$D$8:$D$507,"Waste"))</x:f>
      </x:c>
      <x:c r="K106" s="15" t="str">
        <x:f>IF(A106="","",IF(COUNT(F106:H106)&lt;3,"n.a.",F106+G106-H106-I106-J106))</x:f>
      </x:c>
      <x:c r="L106" s="16"/>
      <x:c r="M106" s="7"/>
      <x:c r="N106" s="15" t="str">
        <x:f>IF(OR(NOT(ISNUMBER(L106)),NOT(ISNUMBER(M106))),"",IF(AND(M106='Summary'!$E$4,ISNUMBER(K106)),L106-K106,"n.a."))</x:f>
      </x:c>
      <x:c r="O106" s="18" t="str">
        <x:f>IF(A106="","",IF(AND(C106="",D106=""),"",IF(C106="",D106,IF(D106="",C106,MIN(C106,D106)))))</x:f>
      </x:c>
      <x:c r="P106" s="15" t="str">
        <x:f>IF(O106="","",O106-'Summary'!$E$4)</x:f>
      </x:c>
      <x:c r="Q106" s="15" t="str">
        <x:f>IF(A106="","",IF(OR(B106="",COUNT(F106:H106)&lt;3),"Complete stock inputs",IF(COUNTIFS($B$8:$B$107,B106)&lt;&gt;1,"Duplicate lot ID",IF(NOT(ISNUMBER(K106)),"Review quantities",IF(K106&lt;0,"Negative stock",IF(O106="","Enter expiry",IF(P106&lt;0,"Expired",IF(P106&lt;='Summary'!$K$4,"Near expiry",IF(AND(L106&lt;&gt;"",M106&lt;&gt;'Summary'!$E$4),"Check count date",IF(AND(ISNUMBER(N106),N106&lt;&gt;0),"Count difference","Recorded"))))))))))</x:f>
      </x:c>
      <x:c r="R106" s="15" t="str">
        <x:f>IF(A106="","",IF(COUNTIFS('Item setup'!$A$8:$A$47,A106)&lt;&gt;1,"n.a.",INDEX('Item setup'!$B$8:$B$47,MATCH(A106,'Item setup'!$A$8:$A$47,0))))</x:f>
      </x:c>
      <x:c r="S106" s="15" t="str">
        <x:f>IF(A106="","",IF(COUNTIFS('Item setup'!$A$8:$A$47,A106)&lt;&gt;1,"n.a.",INDEX('Item setup'!$E$8:$E$47,MATCH(A106,'Item setup'!$A$8:$A$47,0))))</x:f>
      </x:c>
    </x:row>
    <x:row r="107" ht="24" customHeight="1">
      <x:c r="A107" s="5"/>
      <x:c r="B107" s="5"/>
      <x:c r="C107" s="7"/>
      <x:c r="D107" s="7"/>
      <x:c r="E107" s="7"/>
      <x:c r="F107" s="16"/>
      <x:c r="G107" s="16"/>
      <x:c r="H107" s="16"/>
      <x:c r="I107" s="15" t="str">
        <x:f>IF(OR(A107="",B107=""),"",SUMIFS('Usage log'!$F$8:$F$507,'Usage log'!$B$8:$B$507,A107,'Usage log'!$C$8:$C$507,B107,'Usage log'!$A$8:$A$507,"&gt;="&amp;'Summary'!$B$4,'Usage log'!$A$8:$A$507,"&lt;"&amp;('Summary'!$E$4+1),'Usage log'!$D$8:$D$507,"&lt;&gt;Waste"))</x:f>
      </x:c>
      <x:c r="J107" s="15" t="str">
        <x:f>IF(OR(A107="",B107=""),"",SUMIFS('Usage log'!$F$8:$F$507,'Usage log'!$B$8:$B$507,A107,'Usage log'!$C$8:$C$507,B107,'Usage log'!$A$8:$A$507,"&gt;="&amp;'Summary'!$B$4,'Usage log'!$A$8:$A$507,"&lt;"&amp;('Summary'!$E$4+1),'Usage log'!$D$8:$D$507,"Waste"))</x:f>
      </x:c>
      <x:c r="K107" s="15" t="str">
        <x:f>IF(A107="","",IF(COUNT(F107:H107)&lt;3,"n.a.",F107+G107-H107-I107-J107))</x:f>
      </x:c>
      <x:c r="L107" s="16"/>
      <x:c r="M107" s="7"/>
      <x:c r="N107" s="15" t="str">
        <x:f>IF(OR(NOT(ISNUMBER(L107)),NOT(ISNUMBER(M107))),"",IF(AND(M107='Summary'!$E$4,ISNUMBER(K107)),L107-K107,"n.a."))</x:f>
      </x:c>
      <x:c r="O107" s="18" t="str">
        <x:f>IF(A107="","",IF(AND(C107="",D107=""),"",IF(C107="",D107,IF(D107="",C107,MIN(C107,D107)))))</x:f>
      </x:c>
      <x:c r="P107" s="15" t="str">
        <x:f>IF(O107="","",O107-'Summary'!$E$4)</x:f>
      </x:c>
      <x:c r="Q107" s="15" t="str">
        <x:f>IF(A107="","",IF(OR(B107="",COUNT(F107:H107)&lt;3),"Complete stock inputs",IF(COUNTIFS($B$8:$B$107,B107)&lt;&gt;1,"Duplicate lot ID",IF(NOT(ISNUMBER(K107)),"Review quantities",IF(K107&lt;0,"Negative stock",IF(O107="","Enter expiry",IF(P107&lt;0,"Expired",IF(P107&lt;='Summary'!$K$4,"Near expiry",IF(AND(L107&lt;&gt;"",M107&lt;&gt;'Summary'!$E$4),"Check count date",IF(AND(ISNUMBER(N107),N107&lt;&gt;0),"Count difference","Recorded"))))))))))</x:f>
      </x:c>
      <x:c r="R107" s="15" t="str">
        <x:f>IF(A107="","",IF(COUNTIFS('Item setup'!$A$8:$A$47,A107)&lt;&gt;1,"n.a.",INDEX('Item setup'!$B$8:$B$47,MATCH(A107,'Item setup'!$A$8:$A$47,0))))</x:f>
      </x:c>
      <x:c r="S107" s="15" t="str">
        <x:f>IF(A107="","",IF(COUNTIFS('Item setup'!$A$8:$A$47,A107)&lt;&gt;1,"n.a.",INDEX('Item setup'!$E$8:$E$47,MATCH(A107,'Item setup'!$A$8:$A$47,0))))</x:f>
      </x:c>
    </x:row>
  </x:sheetData>
  <x:mergeCells>
    <x:mergeCell ref="A4:S4"/>
    <x:mergeCell ref="A5:S5"/>
  </x:mergeCells>
  <x:conditionalFormatting sqref="Q8:Q107">
    <x:cfRule type="containsText" dxfId="1" priority="1" operator="containsText" text="Expired"/>
    <x:cfRule type="containsText" dxfId="2" priority="2" operator="containsText" text="Near expiry"/>
  </x:conditionalFormatting>
  <x:dataValidations count="3">
    <x:dataValidation type="list" sqref="A8:A107">
      <x:formula1>INDIRECT("'Item setup'!$A$8:$A$47")</x:formula1>
    </x:dataValidation>
    <x:dataValidation type="decimal" operator="greaterThanOrEqual" sqref="F8:H107">
      <x:formula1>0</x:formula1>
    </x:dataValidation>
    <x:dataValidation type="decimal" operator="greaterThanOrEqual" sqref="L8:L107">
      <x:formula1>0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46676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38" hidden="0" customWidth="1"/>
    <x:col min="3" max="3" width="16" hidden="0" customWidth="1"/>
    <x:col min="4" max="4" width="16" hidden="0" customWidth="1"/>
    <x:col min="5" max="5" width="16" hidden="0" customWidth="1"/>
    <x:col min="6" max="6" width="24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44" hidden="0" customWidth="1"/>
    <x:col min="14" max="14" width="4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2" customHeight="1">
      <x:c r="A2" s="3" t="str">
        <x:v>Microbiology item setup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38" customHeight="1">
      <x:c r="A4" s="10" t="str">
        <x:v>Starter items are editable examples. Split AST discs by agent and potency, and molecular cartridges by assay. Rates must match local procedures.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9" t="str">
        <x:v>Enter current pack size and pack cost in ZMW. Historical average prices in Source catalogue are reference only and do not supply current costs.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2" customHeight="1">
      <x:c r="A7" s="14" t="str">
        <x:v>Item ID</x:v>
      </x:c>
      <x:c r="B7" s="14" t="str">
        <x:v>Item name</x:v>
      </x:c>
      <x:c r="C7" s="14" t="str">
        <x:v>Bench</x:v>
      </x:c>
      <x:c r="D7" s="14" t="str">
        <x:v>Category</x:v>
      </x:c>
      <x:c r="E7" s="14" t="str">
        <x:v>Base unit</x:v>
      </x:c>
      <x:c r="F7" s="14" t="str">
        <x:v>Workload unit</x:v>
      </x:c>
      <x:c r="G7" s="14" t="str">
        <x:v>Pack quantity (base units)</x:v>
      </x:c>
      <x:c r="H7" s="14" t="str">
        <x:v>Current pack cost (ZMW)</x:v>
      </x:c>
      <x:c r="I7" s="14" t="str">
        <x:v>Cost / base unit (ZMW)</x:v>
      </x:c>
      <x:c r="J7" s="14" t="str">
        <x:v>Qty / routine unit</x:v>
      </x:c>
      <x:c r="K7" s="14" t="str">
        <x:v>Qty / QC event</x:v>
      </x:c>
      <x:c r="L7" s="14" t="str">
        <x:v>Qty / repeat unit</x:v>
      </x:c>
      <x:c r="M7" s="14" t="str">
        <x:v>Source / product mapping</x:v>
      </x:c>
      <x:c r="N7" s="14" t="str">
        <x:v>Benchmark SOP / basis</x:v>
      </x:c>
    </x:row>
    <x:row r="8" ht="36" customHeight="1">
      <x:c r="A8" s="5" t="str">
        <x:v>MIC001</x:v>
      </x:c>
      <x:c r="B8" s="5" t="str">
        <x:v>Blood agar plates</x:v>
      </x:c>
      <x:c r="C8" s="5" t="str">
        <x:v>Bacteriology</x:v>
      </x:c>
      <x:c r="D8" s="5" t="str">
        <x:v>Prepared media</x:v>
      </x:c>
      <x:c r="E8" s="5" t="str">
        <x:v>plate</x:v>
      </x:c>
      <x:c r="F8" s="5" t="str">
        <x:v>specimens plated</x:v>
      </x:c>
      <x:c r="G8" s="16"/>
      <x:c r="H8" s="16"/>
      <x:c r="I8" s="17" t="str">
        <x:f>IF(A8="","",IF(COUNT(G8:H8)&lt;2,"n.a.",IF(G8&lt;=0,"n.a.",H8/G8)))</x:f>
        <x:v>n.a.</x:v>
      </x:c>
      <x:c r="J8" s="16"/>
      <x:c r="K8" s="16"/>
      <x:c r="L8" s="16"/>
      <x:c r="M8" s="19" t="str">
        <x:v>Prepared item; enter local stock code</x:v>
      </x:c>
      <x:c r="N8" s="19"/>
    </x:row>
    <x:row r="9" ht="36" customHeight="1">
      <x:c r="A9" s="5" t="str">
        <x:v>MIC002</x:v>
      </x:c>
      <x:c r="B9" s="5" t="str">
        <x:v>MacConkey agar plates</x:v>
      </x:c>
      <x:c r="C9" s="5" t="str">
        <x:v>Bacteriology</x:v>
      </x:c>
      <x:c r="D9" s="5" t="str">
        <x:v>Prepared media</x:v>
      </x:c>
      <x:c r="E9" s="5" t="str">
        <x:v>plate</x:v>
      </x:c>
      <x:c r="F9" s="5" t="str">
        <x:v>specimens plated</x:v>
      </x:c>
      <x:c r="G9" s="16"/>
      <x:c r="H9" s="16"/>
      <x:c r="I9" s="17" t="str">
        <x:f>IF(A9="","",IF(COUNT(G9:H9)&lt;2,"n.a.",IF(G9&lt;=0,"n.a.",H9/G9)))</x:f>
        <x:v>n.a.</x:v>
      </x:c>
      <x:c r="J9" s="16"/>
      <x:c r="K9" s="16"/>
      <x:c r="L9" s="16"/>
      <x:c r="M9" s="19" t="str">
        <x:v>Prepared item; enter local stock code</x:v>
      </x:c>
      <x:c r="N9" s="19"/>
    </x:row>
    <x:row r="10" ht="36" customHeight="1">
      <x:c r="A10" s="5" t="str">
        <x:v>MIC003</x:v>
      </x:c>
      <x:c r="B10" s="5" t="str">
        <x:v>CLED agar plates</x:v>
      </x:c>
      <x:c r="C10" s="5" t="str">
        <x:v>Bacteriology</x:v>
      </x:c>
      <x:c r="D10" s="5" t="str">
        <x:v>Prepared media</x:v>
      </x:c>
      <x:c r="E10" s="5" t="str">
        <x:v>plate</x:v>
      </x:c>
      <x:c r="F10" s="5" t="str">
        <x:v>specimens plated</x:v>
      </x:c>
      <x:c r="G10" s="16"/>
      <x:c r="H10" s="16"/>
      <x:c r="I10" s="17" t="str">
        <x:f>IF(A10="","",IF(COUNT(G10:H10)&lt;2,"n.a.",IF(G10&lt;=0,"n.a.",H10/G10)))</x:f>
        <x:v>n.a.</x:v>
      </x:c>
      <x:c r="J10" s="16"/>
      <x:c r="K10" s="16"/>
      <x:c r="L10" s="16"/>
      <x:c r="M10" s="19" t="str">
        <x:v>Prepared item; enter local stock code</x:v>
      </x:c>
      <x:c r="N10" s="19"/>
    </x:row>
    <x:row r="11" ht="36" customHeight="1">
      <x:c r="A11" s="5" t="str">
        <x:v>MIC004</x:v>
      </x:c>
      <x:c r="B11" s="5" t="str">
        <x:v>Mueller-Hinton agar plates</x:v>
      </x:c>
      <x:c r="C11" s="5" t="str">
        <x:v>AST</x:v>
      </x:c>
      <x:c r="D11" s="5" t="str">
        <x:v>Prepared media</x:v>
      </x:c>
      <x:c r="E11" s="5" t="str">
        <x:v>plate</x:v>
      </x:c>
      <x:c r="F11" s="5" t="str">
        <x:v>isolates tested</x:v>
      </x:c>
      <x:c r="G11" s="16"/>
      <x:c r="H11" s="16"/>
      <x:c r="I11" s="17" t="str">
        <x:f>IF(A11="","",IF(COUNT(G11:H11)&lt;2,"n.a.",IF(G11&lt;=0,"n.a.",H11/G11)))</x:f>
        <x:v>n.a.</x:v>
      </x:c>
      <x:c r="J11" s="16"/>
      <x:c r="K11" s="16"/>
      <x:c r="L11" s="16"/>
      <x:c r="M11" s="19" t="str">
        <x:v>Prepared item; enter local stock code</x:v>
      </x:c>
      <x:c r="N11" s="19"/>
    </x:row>
    <x:row r="12" ht="36" customHeight="1">
      <x:c r="A12" s="5" t="str">
        <x:v>MIC005</x:v>
      </x:c>
      <x:c r="B12" s="5" t="str">
        <x:v>Sabouraud agar plates</x:v>
      </x:c>
      <x:c r="C12" s="5" t="str">
        <x:v>Mycology</x:v>
      </x:c>
      <x:c r="D12" s="5" t="str">
        <x:v>Prepared media</x:v>
      </x:c>
      <x:c r="E12" s="5" t="str">
        <x:v>plate</x:v>
      </x:c>
      <x:c r="F12" s="5" t="str">
        <x:v>specimens plated</x:v>
      </x:c>
      <x:c r="G12" s="16"/>
      <x:c r="H12" s="16"/>
      <x:c r="I12" s="17" t="str">
        <x:f>IF(A12="","",IF(COUNT(G12:H12)&lt;2,"n.a.",IF(G12&lt;=0,"n.a.",H12/G12)))</x:f>
        <x:v>n.a.</x:v>
      </x:c>
      <x:c r="J12" s="16"/>
      <x:c r="K12" s="16"/>
      <x:c r="L12" s="16"/>
      <x:c r="M12" s="19" t="str">
        <x:v>Prepared item; enter local stock code</x:v>
      </x:c>
      <x:c r="N12" s="19"/>
    </x:row>
    <x:row r="13" ht="36" customHeight="1">
      <x:c r="A13" s="5" t="str">
        <x:v>MIC006</x:v>
      </x:c>
      <x:c r="B13" s="5" t="str">
        <x:v>Blood culture bottles, aerobic</x:v>
      </x:c>
      <x:c r="C13" s="5" t="str">
        <x:v>Bacteriology</x:v>
      </x:c>
      <x:c r="D13" s="5" t="str">
        <x:v>Culture bottles</x:v>
      </x:c>
      <x:c r="E13" s="5" t="str">
        <x:v>bottle</x:v>
      </x:c>
      <x:c r="F13" s="5" t="str">
        <x:v>bottles inoculated</x:v>
      </x:c>
      <x:c r="G13" s="16"/>
      <x:c r="H13" s="16"/>
      <x:c r="I13" s="17" t="str">
        <x:f>IF(A13="","",IF(COUNT(G13:H13)&lt;2,"n.a.",IF(G13&lt;=0,"n.a.",H13/G13)))</x:f>
        <x:v>n.a.</x:v>
      </x:c>
      <x:c r="J13" s="16"/>
      <x:c r="K13" s="16"/>
      <x:c r="L13" s="16"/>
      <x:c r="M13" s="19" t="str">
        <x:v>Source catalogue row 71, BDC004</x:v>
      </x:c>
      <x:c r="N13" s="19"/>
    </x:row>
    <x:row r="14" ht="36" customHeight="1">
      <x:c r="A14" s="5" t="str">
        <x:v>MIC007</x:v>
      </x:c>
      <x:c r="B14" s="5" t="str">
        <x:v>Blood culture bottles, anaerobic</x:v>
      </x:c>
      <x:c r="C14" s="5" t="str">
        <x:v>Bacteriology</x:v>
      </x:c>
      <x:c r="D14" s="5" t="str">
        <x:v>Culture bottles</x:v>
      </x:c>
      <x:c r="E14" s="5" t="str">
        <x:v>bottle</x:v>
      </x:c>
      <x:c r="F14" s="5" t="str">
        <x:v>bottles inoculated</x:v>
      </x:c>
      <x:c r="G14" s="16"/>
      <x:c r="H14" s="16"/>
      <x:c r="I14" s="17" t="str">
        <x:f>IF(A14="","",IF(COUNT(G14:H14)&lt;2,"n.a.",IF(G14&lt;=0,"n.a.",H14/G14)))</x:f>
        <x:v>n.a.</x:v>
      </x:c>
      <x:c r="J14" s="16"/>
      <x:c r="K14" s="16"/>
      <x:c r="L14" s="16"/>
      <x:c r="M14" s="19" t="str">
        <x:v>Source catalogue row 72, BDC005</x:v>
      </x:c>
      <x:c r="N14" s="19"/>
    </x:row>
    <x:row r="15" ht="36" customHeight="1">
      <x:c r="A15" s="5" t="str">
        <x:v>MIC008</x:v>
      </x:c>
      <x:c r="B15" s="5" t="str">
        <x:v>Blood culture bottles, paediatric</x:v>
      </x:c>
      <x:c r="C15" s="5" t="str">
        <x:v>Bacteriology</x:v>
      </x:c>
      <x:c r="D15" s="5" t="str">
        <x:v>Culture bottles</x:v>
      </x:c>
      <x:c r="E15" s="5" t="str">
        <x:v>bottle</x:v>
      </x:c>
      <x:c r="F15" s="5" t="str">
        <x:v>bottles inoculated</x:v>
      </x:c>
      <x:c r="G15" s="16"/>
      <x:c r="H15" s="16"/>
      <x:c r="I15" s="17" t="str">
        <x:f>IF(A15="","",IF(COUNT(G15:H15)&lt;2,"n.a.",IF(G15&lt;=0,"n.a.",H15/G15)))</x:f>
        <x:v>n.a.</x:v>
      </x:c>
      <x:c r="J15" s="16"/>
      <x:c r="K15" s="16"/>
      <x:c r="L15" s="16"/>
      <x:c r="M15" s="19" t="str">
        <x:v>Source catalogue row 67, BDB001</x:v>
      </x:c>
      <x:c r="N15" s="19"/>
    </x:row>
    <x:row r="16" ht="36" customHeight="1">
      <x:c r="A16" s="5" t="str">
        <x:v>MIC009</x:v>
      </x:c>
      <x:c r="B16" s="5" t="str">
        <x:v>Gram stain crystal violet</x:v>
      </x:c>
      <x:c r="C16" s="5" t="str">
        <x:v>Microscopy</x:v>
      </x:c>
      <x:c r="D16" s="5" t="str">
        <x:v>Stains</x:v>
      </x:c>
      <x:c r="E16" s="5" t="str">
        <x:v>mL</x:v>
      </x:c>
      <x:c r="F16" s="5" t="str">
        <x:v>slides stained</x:v>
      </x:c>
      <x:c r="G16" s="16"/>
      <x:c r="H16" s="16"/>
      <x:c r="I16" s="17" t="str">
        <x:f>IF(A16="","",IF(COUNT(G16:H16)&lt;2,"n.a.",IF(G16&lt;=0,"n.a.",H16/G16)))</x:f>
        <x:v>n.a.</x:v>
      </x:c>
      <x:c r="J16" s="16"/>
      <x:c r="K16" s="16"/>
      <x:c r="L16" s="16"/>
      <x:c r="M16" s="19" t="str">
        <x:v>Component stock; verify local product and lot</x:v>
      </x:c>
      <x:c r="N16" s="19"/>
    </x:row>
    <x:row r="17" ht="36" customHeight="1">
      <x:c r="A17" s="5" t="str">
        <x:v>MIC010</x:v>
      </x:c>
      <x:c r="B17" s="5" t="str">
        <x:v>Gram stain iodine</x:v>
      </x:c>
      <x:c r="C17" s="5" t="str">
        <x:v>Microscopy</x:v>
      </x:c>
      <x:c r="D17" s="5" t="str">
        <x:v>Stains</x:v>
      </x:c>
      <x:c r="E17" s="5" t="str">
        <x:v>mL</x:v>
      </x:c>
      <x:c r="F17" s="5" t="str">
        <x:v>slides stained</x:v>
      </x:c>
      <x:c r="G17" s="16"/>
      <x:c r="H17" s="16"/>
      <x:c r="I17" s="17" t="str">
        <x:f>IF(A17="","",IF(COUNT(G17:H17)&lt;2,"n.a.",IF(G17&lt;=0,"n.a.",H17/G17)))</x:f>
        <x:v>n.a.</x:v>
      </x:c>
      <x:c r="J17" s="16"/>
      <x:c r="K17" s="16"/>
      <x:c r="L17" s="16"/>
      <x:c r="M17" s="19" t="str">
        <x:v>Component stock; verify local product and lot</x:v>
      </x:c>
      <x:c r="N17" s="19"/>
    </x:row>
    <x:row r="18" ht="36" customHeight="1">
      <x:c r="A18" s="5" t="str">
        <x:v>MIC011</x:v>
      </x:c>
      <x:c r="B18" s="5" t="str">
        <x:v>Gram stain decolourizer</x:v>
      </x:c>
      <x:c r="C18" s="5" t="str">
        <x:v>Microscopy</x:v>
      </x:c>
      <x:c r="D18" s="5" t="str">
        <x:v>Stains</x:v>
      </x:c>
      <x:c r="E18" s="5" t="str">
        <x:v>mL</x:v>
      </x:c>
      <x:c r="F18" s="5" t="str">
        <x:v>slides stained</x:v>
      </x:c>
      <x:c r="G18" s="16"/>
      <x:c r="H18" s="16"/>
      <x:c r="I18" s="17" t="str">
        <x:f>IF(A18="","",IF(COUNT(G18:H18)&lt;2,"n.a.",IF(G18&lt;=0,"n.a.",H18/G18)))</x:f>
        <x:v>n.a.</x:v>
      </x:c>
      <x:c r="J18" s="16"/>
      <x:c r="K18" s="16"/>
      <x:c r="L18" s="16"/>
      <x:c r="M18" s="19" t="str">
        <x:v>Component stock; verify local product and lot</x:v>
      </x:c>
      <x:c r="N18" s="19"/>
    </x:row>
    <x:row r="19" ht="36" customHeight="1">
      <x:c r="A19" s="5" t="str">
        <x:v>MIC012</x:v>
      </x:c>
      <x:c r="B19" s="5" t="str">
        <x:v>Gram stain counterstain</x:v>
      </x:c>
      <x:c r="C19" s="5" t="str">
        <x:v>Microscopy</x:v>
      </x:c>
      <x:c r="D19" s="5" t="str">
        <x:v>Stains</x:v>
      </x:c>
      <x:c r="E19" s="5" t="str">
        <x:v>mL</x:v>
      </x:c>
      <x:c r="F19" s="5" t="str">
        <x:v>slides stained</x:v>
      </x:c>
      <x:c r="G19" s="16"/>
      <x:c r="H19" s="16"/>
      <x:c r="I19" s="17" t="str">
        <x:f>IF(A19="","",IF(COUNT(G19:H19)&lt;2,"n.a.",IF(G19&lt;=0,"n.a.",H19/G19)))</x:f>
        <x:v>n.a.</x:v>
      </x:c>
      <x:c r="J19" s="16"/>
      <x:c r="K19" s="16"/>
      <x:c r="L19" s="16"/>
      <x:c r="M19" s="19" t="str">
        <x:v>Component stock; verify local product and lot</x:v>
      </x:c>
      <x:c r="N19" s="19"/>
    </x:row>
    <x:row r="20" ht="36" customHeight="1">
      <x:c r="A20" s="5" t="str">
        <x:v>MIC013</x:v>
      </x:c>
      <x:c r="B20" s="5" t="str">
        <x:v>Oxidase discs</x:v>
      </x:c>
      <x:c r="C20" s="5" t="str">
        <x:v>Identification</x:v>
      </x:c>
      <x:c r="D20" s="5" t="str">
        <x:v>Identification reagents</x:v>
      </x:c>
      <x:c r="E20" s="5" t="str">
        <x:v>disc</x:v>
      </x:c>
      <x:c r="F20" s="5" t="str">
        <x:v>isolates tested</x:v>
      </x:c>
      <x:c r="G20" s="16"/>
      <x:c r="H20" s="16"/>
      <x:c r="I20" s="17" t="str">
        <x:f>IF(A20="","",IF(COUNT(G20:H20)&lt;2,"n.a.",IF(G20&lt;=0,"n.a.",H20/G20)))</x:f>
        <x:v>n.a.</x:v>
      </x:c>
      <x:c r="J20" s="16"/>
      <x:c r="K20" s="16"/>
      <x:c r="L20" s="16"/>
      <x:c r="M20" s="19" t="str">
        <x:v>Example item; confirm local product</x:v>
      </x:c>
      <x:c r="N20" s="19"/>
    </x:row>
    <x:row r="21" ht="36" customHeight="1">
      <x:c r="A21" s="5" t="str">
        <x:v>MIC014</x:v>
      </x:c>
      <x:c r="B21" s="5" t="str">
        <x:v>Catalase reagent</x:v>
      </x:c>
      <x:c r="C21" s="5" t="str">
        <x:v>Identification</x:v>
      </x:c>
      <x:c r="D21" s="5" t="str">
        <x:v>Identification reagents</x:v>
      </x:c>
      <x:c r="E21" s="5" t="str">
        <x:v>mL</x:v>
      </x:c>
      <x:c r="F21" s="5" t="str">
        <x:v>isolates tested</x:v>
      </x:c>
      <x:c r="G21" s="16"/>
      <x:c r="H21" s="16"/>
      <x:c r="I21" s="17" t="str">
        <x:f>IF(A21="","",IF(COUNT(G21:H21)&lt;2,"n.a.",IF(G21&lt;=0,"n.a.",H21/G21)))</x:f>
        <x:v>n.a.</x:v>
      </x:c>
      <x:c r="J21" s="16"/>
      <x:c r="K21" s="16"/>
      <x:c r="L21" s="16"/>
      <x:c r="M21" s="19" t="str">
        <x:v>Example item; confirm local product</x:v>
      </x:c>
      <x:c r="N21" s="19"/>
    </x:row>
    <x:row r="22" ht="36" customHeight="1">
      <x:c r="A22" s="5" t="str">
        <x:v>MIC015</x:v>
      </x:c>
      <x:c r="B22" s="5" t="str">
        <x:v>AST discs: enter agent and potency</x:v>
      </x:c>
      <x:c r="C22" s="5" t="str">
        <x:v>AST</x:v>
      </x:c>
      <x:c r="D22" s="5" t="str">
        <x:v>AST discs</x:v>
      </x:c>
      <x:c r="E22" s="5" t="str">
        <x:v>disc</x:v>
      </x:c>
      <x:c r="F22" s="5" t="str">
        <x:v>isolates tested</x:v>
      </x:c>
      <x:c r="G22" s="16"/>
      <x:c r="H22" s="16"/>
      <x:c r="I22" s="17" t="str">
        <x:f>IF(A22="","",IF(COUNT(G22:H22)&lt;2,"n.a.",IF(G22&lt;=0,"n.a.",H22/G22)))</x:f>
        <x:v>n.a.</x:v>
      </x:c>
      <x:c r="J22" s="16"/>
      <x:c r="K22" s="16"/>
      <x:c r="L22" s="16"/>
      <x:c r="M22" s="19" t="str">
        <x:v>One agent and potency per item ID</x:v>
      </x:c>
      <x:c r="N22" s="19"/>
    </x:row>
    <x:row r="23" ht="36" customHeight="1">
      <x:c r="A23" s="5" t="str">
        <x:v>MIC016</x:v>
      </x:c>
      <x:c r="B23" s="5" t="str">
        <x:v>Identification panels: enter system</x:v>
      </x:c>
      <x:c r="C23" s="5" t="str">
        <x:v>Identification</x:v>
      </x:c>
      <x:c r="D23" s="5" t="str">
        <x:v>Identification panels</x:v>
      </x:c>
      <x:c r="E23" s="5" t="str">
        <x:v>panel</x:v>
      </x:c>
      <x:c r="F23" s="5" t="str">
        <x:v>isolates identified</x:v>
      </x:c>
      <x:c r="G23" s="16"/>
      <x:c r="H23" s="16"/>
      <x:c r="I23" s="17" t="str">
        <x:f>IF(A23="","",IF(COUNT(G23:H23)&lt;2,"n.a.",IF(G23&lt;=0,"n.a.",H23/G23)))</x:f>
        <x:v>n.a.</x:v>
      </x:c>
      <x:c r="J23" s="16"/>
      <x:c r="K23" s="16"/>
      <x:c r="L23" s="16"/>
      <x:c r="M23" s="19" t="str">
        <x:v>One panel/system per item ID</x:v>
      </x:c>
      <x:c r="N23" s="19"/>
    </x:row>
    <x:row r="24" ht="36" customHeight="1">
      <x:c r="A24" s="5" t="str">
        <x:v>MIC017</x:v>
      </x:c>
      <x:c r="B24" s="5" t="str">
        <x:v>Molecular cartridges: enter assay</x:v>
      </x:c>
      <x:c r="C24" s="5" t="str">
        <x:v>Molecular</x:v>
      </x:c>
      <x:c r="D24" s="5" t="str">
        <x:v>Cartridges</x:v>
      </x:c>
      <x:c r="E24" s="5" t="str">
        <x:v>cartridge</x:v>
      </x:c>
      <x:c r="F24" s="5" t="str">
        <x:v>tests run</x:v>
      </x:c>
      <x:c r="G24" s="16"/>
      <x:c r="H24" s="16"/>
      <x:c r="I24" s="17" t="str">
        <x:f>IF(A24="","",IF(COUNT(G24:H24)&lt;2,"n.a.",IF(G24&lt;=0,"n.a.",H24/G24)))</x:f>
        <x:v>n.a.</x:v>
      </x:c>
      <x:c r="J24" s="16"/>
      <x:c r="K24" s="16"/>
      <x:c r="L24" s="16"/>
      <x:c r="M24" s="19" t="str">
        <x:v>One assay/product per item ID</x:v>
      </x:c>
      <x:c r="N24" s="19"/>
    </x:row>
    <x:row r="25" ht="36" customHeight="1">
      <x:c r="A25" s="5" t="str">
        <x:v>MIC018</x:v>
      </x:c>
      <x:c r="B25" s="5" t="str">
        <x:v>Mueller-Hinton medium, dehydrated</x:v>
      </x:c>
      <x:c r="C25" s="5" t="str">
        <x:v>Media preparation</x:v>
      </x:c>
      <x:c r="D25" s="5" t="str">
        <x:v>Dehydrated media</x:v>
      </x:c>
      <x:c r="E25" s="5" t="str">
        <x:v>g</x:v>
      </x:c>
      <x:c r="F25" s="5" t="str">
        <x:v>batches prepared</x:v>
      </x:c>
      <x:c r="G25" s="16"/>
      <x:c r="H25" s="16"/>
      <x:c r="I25" s="17" t="str">
        <x:f>IF(A25="","",IF(COUNT(G25:H25)&lt;2,"n.a.",IF(G25&lt;=0,"n.a.",H25/G25)))</x:f>
        <x:v>n.a.</x:v>
      </x:c>
      <x:c r="J25" s="16"/>
      <x:c r="K25" s="16"/>
      <x:c r="L25" s="16"/>
      <x:c r="M25" s="19" t="str">
        <x:v>Source catalogue row 413, MUE100; verify formulation</x:v>
      </x:c>
      <x:c r="N25" s="19"/>
    </x:row>
    <x:row r="26" ht="36" customHeight="1">
      <x:c r="A26" s="5" t="str">
        <x:v>MIC019</x:v>
      </x:c>
      <x:c r="B26" s="5" t="str">
        <x:v>MacConkey agar, dehydrated</x:v>
      </x:c>
      <x:c r="C26" s="5" t="str">
        <x:v>Media preparation</x:v>
      </x:c>
      <x:c r="D26" s="5" t="str">
        <x:v>Dehydrated media</x:v>
      </x:c>
      <x:c r="E26" s="5" t="str">
        <x:v>g</x:v>
      </x:c>
      <x:c r="F26" s="5" t="str">
        <x:v>batches prepared</x:v>
      </x:c>
      <x:c r="G26" s="16"/>
      <x:c r="H26" s="16"/>
      <x:c r="I26" s="17" t="str">
        <x:f>IF(A26="","",IF(COUNT(G26:H26)&lt;2,"n.a.",IF(G26&lt;=0,"n.a.",H26/G26)))</x:f>
        <x:v>n.a.</x:v>
      </x:c>
      <x:c r="J26" s="16"/>
      <x:c r="K26" s="16"/>
      <x:c r="L26" s="16"/>
      <x:c r="M26" s="19" t="str">
        <x:v>Source catalogue row 372, MAC100</x:v>
      </x:c>
      <x:c r="N26" s="19"/>
    </x:row>
    <x:row r="27" ht="36" customHeight="1">
      <x:c r="A27" s="5" t="str">
        <x:v>MIC020</x:v>
      </x:c>
      <x:c r="B27" s="5" t="str">
        <x:v>Sterile inoculating loops</x:v>
      </x:c>
      <x:c r="C27" s="5" t="str">
        <x:v>Bacteriology</x:v>
      </x:c>
      <x:c r="D27" s="5" t="str">
        <x:v>Consumables</x:v>
      </x:c>
      <x:c r="E27" s="5" t="str">
        <x:v>loop</x:v>
      </x:c>
      <x:c r="F27" s="5" t="str">
        <x:v>cultures processed</x:v>
      </x:c>
      <x:c r="G27" s="16"/>
      <x:c r="H27" s="16"/>
      <x:c r="I27" s="17" t="str">
        <x:f>IF(A27="","",IF(COUNT(G27:H27)&lt;2,"n.a.",IF(G27&lt;=0,"n.a.",H27/G27)))</x:f>
        <x:v>n.a.</x:v>
      </x:c>
      <x:c r="J27" s="16"/>
      <x:c r="K27" s="16"/>
      <x:c r="L27" s="16"/>
      <x:c r="M27" s="19" t="str">
        <x:v>Example item; confirm local product</x:v>
      </x:c>
      <x:c r="N27" s="19"/>
    </x:row>
    <x:row r="28" ht="36" customHeight="1">
      <x:c r="A28" s="5"/>
      <x:c r="B28" s="5"/>
      <x:c r="C28" s="5"/>
      <x:c r="D28" s="5"/>
      <x:c r="E28" s="5"/>
      <x:c r="F28" s="5"/>
      <x:c r="G28" s="16"/>
      <x:c r="H28" s="16"/>
      <x:c r="I28" s="17" t="str">
        <x:f>IF(A28="","",IF(COUNT(G28:H28)&lt;2,"n.a.",IF(G28&lt;=0,"n.a.",H28/G28)))</x:f>
      </x:c>
      <x:c r="J28" s="16"/>
      <x:c r="K28" s="16"/>
      <x:c r="L28" s="16"/>
      <x:c r="M28" s="19"/>
      <x:c r="N28" s="19"/>
    </x:row>
    <x:row r="29" ht="36" customHeight="1">
      <x:c r="A29" s="5"/>
      <x:c r="B29" s="5"/>
      <x:c r="C29" s="5"/>
      <x:c r="D29" s="5"/>
      <x:c r="E29" s="5"/>
      <x:c r="F29" s="5"/>
      <x:c r="G29" s="16"/>
      <x:c r="H29" s="16"/>
      <x:c r="I29" s="17" t="str">
        <x:f>IF(A29="","",IF(COUNT(G29:H29)&lt;2,"n.a.",IF(G29&lt;=0,"n.a.",H29/G29)))</x:f>
      </x:c>
      <x:c r="J29" s="16"/>
      <x:c r="K29" s="16"/>
      <x:c r="L29" s="16"/>
      <x:c r="M29" s="19"/>
      <x:c r="N29" s="19"/>
    </x:row>
    <x:row r="30" ht="36" customHeight="1">
      <x:c r="A30" s="5"/>
      <x:c r="B30" s="5"/>
      <x:c r="C30" s="5"/>
      <x:c r="D30" s="5"/>
      <x:c r="E30" s="5"/>
      <x:c r="F30" s="5"/>
      <x:c r="G30" s="16"/>
      <x:c r="H30" s="16"/>
      <x:c r="I30" s="17" t="str">
        <x:f>IF(A30="","",IF(COUNT(G30:H30)&lt;2,"n.a.",IF(G30&lt;=0,"n.a.",H30/G30)))</x:f>
      </x:c>
      <x:c r="J30" s="16"/>
      <x:c r="K30" s="16"/>
      <x:c r="L30" s="16"/>
      <x:c r="M30" s="19"/>
      <x:c r="N30" s="19"/>
    </x:row>
    <x:row r="31" ht="36" customHeight="1">
      <x:c r="A31" s="5"/>
      <x:c r="B31" s="5"/>
      <x:c r="C31" s="5"/>
      <x:c r="D31" s="5"/>
      <x:c r="E31" s="5"/>
      <x:c r="F31" s="5"/>
      <x:c r="G31" s="16"/>
      <x:c r="H31" s="16"/>
      <x:c r="I31" s="17" t="str">
        <x:f>IF(A31="","",IF(COUNT(G31:H31)&lt;2,"n.a.",IF(G31&lt;=0,"n.a.",H31/G31)))</x:f>
      </x:c>
      <x:c r="J31" s="16"/>
      <x:c r="K31" s="16"/>
      <x:c r="L31" s="16"/>
      <x:c r="M31" s="19"/>
      <x:c r="N31" s="19"/>
    </x:row>
    <x:row r="32" ht="36" customHeight="1">
      <x:c r="A32" s="5"/>
      <x:c r="B32" s="5"/>
      <x:c r="C32" s="5"/>
      <x:c r="D32" s="5"/>
      <x:c r="E32" s="5"/>
      <x:c r="F32" s="5"/>
      <x:c r="G32" s="16"/>
      <x:c r="H32" s="16"/>
      <x:c r="I32" s="17" t="str">
        <x:f>IF(A32="","",IF(COUNT(G32:H32)&lt;2,"n.a.",IF(G32&lt;=0,"n.a.",H32/G32)))</x:f>
      </x:c>
      <x:c r="J32" s="16"/>
      <x:c r="K32" s="16"/>
      <x:c r="L32" s="16"/>
      <x:c r="M32" s="19"/>
      <x:c r="N32" s="19"/>
    </x:row>
    <x:row r="33" ht="36" customHeight="1">
      <x:c r="A33" s="5"/>
      <x:c r="B33" s="5"/>
      <x:c r="C33" s="5"/>
      <x:c r="D33" s="5"/>
      <x:c r="E33" s="5"/>
      <x:c r="F33" s="5"/>
      <x:c r="G33" s="16"/>
      <x:c r="H33" s="16"/>
      <x:c r="I33" s="17" t="str">
        <x:f>IF(A33="","",IF(COUNT(G33:H33)&lt;2,"n.a.",IF(G33&lt;=0,"n.a.",H33/G33)))</x:f>
      </x:c>
      <x:c r="J33" s="16"/>
      <x:c r="K33" s="16"/>
      <x:c r="L33" s="16"/>
      <x:c r="M33" s="19"/>
      <x:c r="N33" s="19"/>
    </x:row>
    <x:row r="34" ht="36" customHeight="1">
      <x:c r="A34" s="5"/>
      <x:c r="B34" s="5"/>
      <x:c r="C34" s="5"/>
      <x:c r="D34" s="5"/>
      <x:c r="E34" s="5"/>
      <x:c r="F34" s="5"/>
      <x:c r="G34" s="16"/>
      <x:c r="H34" s="16"/>
      <x:c r="I34" s="17" t="str">
        <x:f>IF(A34="","",IF(COUNT(G34:H34)&lt;2,"n.a.",IF(G34&lt;=0,"n.a.",H34/G34)))</x:f>
      </x:c>
      <x:c r="J34" s="16"/>
      <x:c r="K34" s="16"/>
      <x:c r="L34" s="16"/>
      <x:c r="M34" s="19"/>
      <x:c r="N34" s="19"/>
    </x:row>
    <x:row r="35" ht="36" customHeight="1">
      <x:c r="A35" s="5"/>
      <x:c r="B35" s="5"/>
      <x:c r="C35" s="5"/>
      <x:c r="D35" s="5"/>
      <x:c r="E35" s="5"/>
      <x:c r="F35" s="5"/>
      <x:c r="G35" s="16"/>
      <x:c r="H35" s="16"/>
      <x:c r="I35" s="17" t="str">
        <x:f>IF(A35="","",IF(COUNT(G35:H35)&lt;2,"n.a.",IF(G35&lt;=0,"n.a.",H35/G35)))</x:f>
      </x:c>
      <x:c r="J35" s="16"/>
      <x:c r="K35" s="16"/>
      <x:c r="L35" s="16"/>
      <x:c r="M35" s="19"/>
      <x:c r="N35" s="19"/>
    </x:row>
    <x:row r="36" ht="36" customHeight="1">
      <x:c r="A36" s="5"/>
      <x:c r="B36" s="5"/>
      <x:c r="C36" s="5"/>
      <x:c r="D36" s="5"/>
      <x:c r="E36" s="5"/>
      <x:c r="F36" s="5"/>
      <x:c r="G36" s="16"/>
      <x:c r="H36" s="16"/>
      <x:c r="I36" s="17" t="str">
        <x:f>IF(A36="","",IF(COUNT(G36:H36)&lt;2,"n.a.",IF(G36&lt;=0,"n.a.",H36/G36)))</x:f>
      </x:c>
      <x:c r="J36" s="16"/>
      <x:c r="K36" s="16"/>
      <x:c r="L36" s="16"/>
      <x:c r="M36" s="19"/>
      <x:c r="N36" s="19"/>
    </x:row>
    <x:row r="37" ht="36" customHeight="1">
      <x:c r="A37" s="5"/>
      <x:c r="B37" s="5"/>
      <x:c r="C37" s="5"/>
      <x:c r="D37" s="5"/>
      <x:c r="E37" s="5"/>
      <x:c r="F37" s="5"/>
      <x:c r="G37" s="16"/>
      <x:c r="H37" s="16"/>
      <x:c r="I37" s="17" t="str">
        <x:f>IF(A37="","",IF(COUNT(G37:H37)&lt;2,"n.a.",IF(G37&lt;=0,"n.a.",H37/G37)))</x:f>
      </x:c>
      <x:c r="J37" s="16"/>
      <x:c r="K37" s="16"/>
      <x:c r="L37" s="16"/>
      <x:c r="M37" s="19"/>
      <x:c r="N37" s="19"/>
    </x:row>
    <x:row r="38" ht="36" customHeight="1">
      <x:c r="A38" s="5"/>
      <x:c r="B38" s="5"/>
      <x:c r="C38" s="5"/>
      <x:c r="D38" s="5"/>
      <x:c r="E38" s="5"/>
      <x:c r="F38" s="5"/>
      <x:c r="G38" s="16"/>
      <x:c r="H38" s="16"/>
      <x:c r="I38" s="17" t="str">
        <x:f>IF(A38="","",IF(COUNT(G38:H38)&lt;2,"n.a.",IF(G38&lt;=0,"n.a.",H38/G38)))</x:f>
      </x:c>
      <x:c r="J38" s="16"/>
      <x:c r="K38" s="16"/>
      <x:c r="L38" s="16"/>
      <x:c r="M38" s="19"/>
      <x:c r="N38" s="19"/>
    </x:row>
    <x:row r="39" ht="36" customHeight="1">
      <x:c r="A39" s="5"/>
      <x:c r="B39" s="5"/>
      <x:c r="C39" s="5"/>
      <x:c r="D39" s="5"/>
      <x:c r="E39" s="5"/>
      <x:c r="F39" s="5"/>
      <x:c r="G39" s="16"/>
      <x:c r="H39" s="16"/>
      <x:c r="I39" s="17" t="str">
        <x:f>IF(A39="","",IF(COUNT(G39:H39)&lt;2,"n.a.",IF(G39&lt;=0,"n.a.",H39/G39)))</x:f>
      </x:c>
      <x:c r="J39" s="16"/>
      <x:c r="K39" s="16"/>
      <x:c r="L39" s="16"/>
      <x:c r="M39" s="19"/>
      <x:c r="N39" s="19"/>
    </x:row>
    <x:row r="40" ht="36" customHeight="1">
      <x:c r="A40" s="5"/>
      <x:c r="B40" s="5"/>
      <x:c r="C40" s="5"/>
      <x:c r="D40" s="5"/>
      <x:c r="E40" s="5"/>
      <x:c r="F40" s="5"/>
      <x:c r="G40" s="16"/>
      <x:c r="H40" s="16"/>
      <x:c r="I40" s="17" t="str">
        <x:f>IF(A40="","",IF(COUNT(G40:H40)&lt;2,"n.a.",IF(G40&lt;=0,"n.a.",H40/G40)))</x:f>
      </x:c>
      <x:c r="J40" s="16"/>
      <x:c r="K40" s="16"/>
      <x:c r="L40" s="16"/>
      <x:c r="M40" s="19"/>
      <x:c r="N40" s="19"/>
    </x:row>
    <x:row r="41" ht="36" customHeight="1">
      <x:c r="A41" s="5"/>
      <x:c r="B41" s="5"/>
      <x:c r="C41" s="5"/>
      <x:c r="D41" s="5"/>
      <x:c r="E41" s="5"/>
      <x:c r="F41" s="5"/>
      <x:c r="G41" s="16"/>
      <x:c r="H41" s="16"/>
      <x:c r="I41" s="17" t="str">
        <x:f>IF(A41="","",IF(COUNT(G41:H41)&lt;2,"n.a.",IF(G41&lt;=0,"n.a.",H41/G41)))</x:f>
      </x:c>
      <x:c r="J41" s="16"/>
      <x:c r="K41" s="16"/>
      <x:c r="L41" s="16"/>
      <x:c r="M41" s="19"/>
      <x:c r="N41" s="19"/>
    </x:row>
    <x:row r="42" ht="36" customHeight="1">
      <x:c r="A42" s="5"/>
      <x:c r="B42" s="5"/>
      <x:c r="C42" s="5"/>
      <x:c r="D42" s="5"/>
      <x:c r="E42" s="5"/>
      <x:c r="F42" s="5"/>
      <x:c r="G42" s="16"/>
      <x:c r="H42" s="16"/>
      <x:c r="I42" s="17" t="str">
        <x:f>IF(A42="","",IF(COUNT(G42:H42)&lt;2,"n.a.",IF(G42&lt;=0,"n.a.",H42/G42)))</x:f>
      </x:c>
      <x:c r="J42" s="16"/>
      <x:c r="K42" s="16"/>
      <x:c r="L42" s="16"/>
      <x:c r="M42" s="19"/>
      <x:c r="N42" s="19"/>
    </x:row>
    <x:row r="43" ht="36" customHeight="1">
      <x:c r="A43" s="5"/>
      <x:c r="B43" s="5"/>
      <x:c r="C43" s="5"/>
      <x:c r="D43" s="5"/>
      <x:c r="E43" s="5"/>
      <x:c r="F43" s="5"/>
      <x:c r="G43" s="16"/>
      <x:c r="H43" s="16"/>
      <x:c r="I43" s="17" t="str">
        <x:f>IF(A43="","",IF(COUNT(G43:H43)&lt;2,"n.a.",IF(G43&lt;=0,"n.a.",H43/G43)))</x:f>
      </x:c>
      <x:c r="J43" s="16"/>
      <x:c r="K43" s="16"/>
      <x:c r="L43" s="16"/>
      <x:c r="M43" s="19"/>
      <x:c r="N43" s="19"/>
    </x:row>
    <x:row r="44" ht="36" customHeight="1">
      <x:c r="A44" s="5"/>
      <x:c r="B44" s="5"/>
      <x:c r="C44" s="5"/>
      <x:c r="D44" s="5"/>
      <x:c r="E44" s="5"/>
      <x:c r="F44" s="5"/>
      <x:c r="G44" s="16"/>
      <x:c r="H44" s="16"/>
      <x:c r="I44" s="17" t="str">
        <x:f>IF(A44="","",IF(COUNT(G44:H44)&lt;2,"n.a.",IF(G44&lt;=0,"n.a.",H44/G44)))</x:f>
      </x:c>
      <x:c r="J44" s="16"/>
      <x:c r="K44" s="16"/>
      <x:c r="L44" s="16"/>
      <x:c r="M44" s="19"/>
      <x:c r="N44" s="19"/>
    </x:row>
    <x:row r="45" ht="36" customHeight="1">
      <x:c r="A45" s="5"/>
      <x:c r="B45" s="5"/>
      <x:c r="C45" s="5"/>
      <x:c r="D45" s="5"/>
      <x:c r="E45" s="5"/>
      <x:c r="F45" s="5"/>
      <x:c r="G45" s="16"/>
      <x:c r="H45" s="16"/>
      <x:c r="I45" s="17" t="str">
        <x:f>IF(A45="","",IF(COUNT(G45:H45)&lt;2,"n.a.",IF(G45&lt;=0,"n.a.",H45/G45)))</x:f>
      </x:c>
      <x:c r="J45" s="16"/>
      <x:c r="K45" s="16"/>
      <x:c r="L45" s="16"/>
      <x:c r="M45" s="19"/>
      <x:c r="N45" s="19"/>
    </x:row>
    <x:row r="46" ht="36" customHeight="1">
      <x:c r="A46" s="5"/>
      <x:c r="B46" s="5"/>
      <x:c r="C46" s="5"/>
      <x:c r="D46" s="5"/>
      <x:c r="E46" s="5"/>
      <x:c r="F46" s="5"/>
      <x:c r="G46" s="16"/>
      <x:c r="H46" s="16"/>
      <x:c r="I46" s="17" t="str">
        <x:f>IF(A46="","",IF(COUNT(G46:H46)&lt;2,"n.a.",IF(G46&lt;=0,"n.a.",H46/G46)))</x:f>
      </x:c>
      <x:c r="J46" s="16"/>
      <x:c r="K46" s="16"/>
      <x:c r="L46" s="16"/>
      <x:c r="M46" s="19"/>
      <x:c r="N46" s="19"/>
    </x:row>
    <x:row r="47" ht="36" customHeight="1">
      <x:c r="A47" s="5"/>
      <x:c r="B47" s="5"/>
      <x:c r="C47" s="5"/>
      <x:c r="D47" s="5"/>
      <x:c r="E47" s="5"/>
      <x:c r="F47" s="5"/>
      <x:c r="G47" s="16"/>
      <x:c r="H47" s="16"/>
      <x:c r="I47" s="17" t="str">
        <x:f>IF(A47="","",IF(COUNT(G47:H47)&lt;2,"n.a.",IF(G47&lt;=0,"n.a.",H47/G47)))</x:f>
      </x:c>
      <x:c r="J47" s="16"/>
      <x:c r="K47" s="16"/>
      <x:c r="L47" s="16"/>
      <x:c r="M47" s="19"/>
      <x:c r="N47" s="19"/>
    </x:row>
  </x:sheetData>
  <x:mergeCells>
    <x:mergeCell ref="A4:N4"/>
    <x:mergeCell ref="A5:N5"/>
  </x:mergeCells>
  <x:conditionalFormatting sqref="A8:A47">
    <x:cfRule type="expression" dxfId="3" priority="1">
      <x:formula>AND($A8&lt;&gt;"",COUNTIF($A$8:$A$47,$A8)&gt;1)</x:formula>
    </x:cfRule>
  </x:conditionalFormatting>
  <x:dataValidations count="3">
    <x:dataValidation type="decimal" operator="greaterThanOrEqual" sqref="G8:H47">
      <x:formula1>0</x:formula1>
    </x:dataValidation>
    <x:dataValidation type="decimal" operator="greaterThanOrEqual" sqref="J8:L47">
      <x:formula1>0</x:formula1>
    </x:dataValidation>
    <x:dataValidation type="list" sqref="E8:E47">
      <x:formula1>"plate,bottle,disc,mL,g,panel,cartridge,loop,strip,tube,kit"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526566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65" hidden="0" customWidth="1"/>
    <x:col min="2" max="2" width="26" hidden="0" customWidth="1"/>
    <x:col min="3" max="3" width="25" hidden="0" customWidth="1"/>
    <x:col min="4" max="4" width="30" hidden="0" customWidth="1"/>
    <x:col min="5" max="5" width="16" hidden="0" customWidth="1"/>
  </x:cols>
  <x:sheetData>
    <x:row r="1" ht="24" customHeight="1">
      <x:c r="A1" s="2"/>
      <x:c r="B1" s="2"/>
      <x:c r="C1" s="2"/>
      <x:c r="D1" s="2"/>
      <x:c r="E1" s="2"/>
    </x:row>
    <x:row r="2" ht="32" customHeight="1">
      <x:c r="A2" s="3" t="str">
        <x:v>Original catalogue reference</x:v>
      </x:c>
      <x:c r="B2" s="2"/>
      <x:c r="C2" s="2"/>
      <x:c r="D2" s="2"/>
      <x:c r="E2" s="2"/>
    </x:row>
    <x:row r="3" ht="24" customHeight="1">
      <x:c r="A3" s="4"/>
      <x:c r="B3" s="4"/>
      <x:c r="C3" s="4"/>
      <x:c r="D3" s="4"/>
      <x:c r="E3" s="4"/>
    </x:row>
    <x:row r="4" ht="36" customHeight="1">
      <x:c r="A4" s="10" t="str">
        <x:v>Source: uploaded REAGENT USAGE MONITORING TEMPLATE.xlsx, “reagents and consumables”, columns A:D. Values are preserved as reference.</x:v>
      </x:c>
      <x:c r="B4" s="2"/>
      <x:c r="C4" s="2"/>
      <x:c r="D4" s="2"/>
      <x:c r="E4" s="2"/>
    </x:row>
    <x:row r="5" ht="36" customHeight="1">
      <x:c r="A5" s="10" t="str">
        <x:v>Pack size, price basis and currency date require confirmation. Original source errors are labelled. Historical order records remain in the original workbook.</x:v>
      </x:c>
      <x:c r="B5" s="2"/>
      <x:c r="C5" s="2"/>
      <x:c r="D5" s="2"/>
      <x:c r="E5" s="2"/>
    </x:row>
    <x:row r="6" ht="24" customHeight="1">
      <x:c r="A6" s="2"/>
      <x:c r="B6" s="2"/>
      <x:c r="C6" s="2"/>
      <x:c r="D6" s="2"/>
      <x:c r="E6" s="2"/>
    </x:row>
    <x:row r="7" ht="52" customHeight="1">
      <x:c r="A7" s="14" t="str">
        <x:v>Original product name</x:v>
      </x:c>
      <x:c r="B7" s="14" t="str">
        <x:v>Original product code</x:v>
      </x:c>
      <x:c r="C7" s="14" t="str">
        <x:v>Historical average cost ZMW</x:v>
      </x:c>
      <x:c r="D7" s="14" t="str">
        <x:v>Original bench</x:v>
      </x:c>
      <x:c r="E7" s="14" t="str">
        <x:v>Original source row</x:v>
      </x:c>
    </x:row>
    <x:row r="8" ht="32" customHeight="1">
      <x:c r="A8" s="20" t="str">
        <x:v> 15ml graduated polythene tube </x:v>
      </x:c>
      <x:c r="B8" s="2" t="str">
        <x:v> 15M143 </x:v>
      </x:c>
      <x:c r="C8" s="21" t="n">
        <x:v>1693</x:v>
      </x:c>
      <x:c r="D8" s="2" t="str">
        <x:v> TB Bench </x:v>
      </x:c>
      <x:c r="E8" s="2" t="n">
        <x:v>2</x:v>
      </x:c>
    </x:row>
    <x:row r="9" ht="32" customHeight="1">
      <x:c r="A9" s="20" t="str">
        <x:v> 96 Deep Well Plates </x:v>
      </x:c>
      <x:c r="B9" s="2" t="str">
        <x:v> 96D114 </x:v>
      </x:c>
      <x:c r="C9" s="21" t="n">
        <x:v>46348</x:v>
      </x:c>
      <x:c r="D9" s="2" t="str">
        <x:v> Virology Bench </x:v>
      </x:c>
      <x:c r="E9" s="2" t="n">
        <x:v>3</x:v>
      </x:c>
    </x:row>
    <x:row r="10" ht="32" customHeight="1">
      <x:c r="A10" s="20" t="str">
        <x:v> 96 Well Optical Reaction Plate </x:v>
      </x:c>
      <x:c r="B10" s="2" t="str">
        <x:v> 96W115 </x:v>
      </x:c>
      <x:c r="C10" s="21" t="n">
        <x:v>2914</x:v>
      </x:c>
      <x:c r="D10" s="2" t="str">
        <x:v> Virology Bench </x:v>
      </x:c>
      <x:c r="E10" s="2" t="n">
        <x:v>4</x:v>
      </x:c>
    </x:row>
    <x:row r="11" ht="32" customHeight="1">
      <x:c r="A11" s="20" t="str">
        <x:v> Absolute Low ROX QPCR mix </x:v>
      </x:c>
      <x:c r="B11" s="2" t="str">
        <x:v> ABSO100 </x:v>
      </x:c>
      <x:c r="C11" s="21" t="n">
        <x:v>3567</x:v>
      </x:c>
      <x:c r="D11" s="2" t="str">
        <x:v> Virology Bench </x:v>
      </x:c>
      <x:c r="E11" s="2" t="n">
        <x:v>5</x:v>
      </x:c>
    </x:row>
    <x:row r="12" ht="32" customHeight="1">
      <x:c r="A12" s="20" t="str">
        <x:v> ABX Diluent </x:v>
      </x:c>
      <x:c r="B12" s="2" t="str">
        <x:v> ABX100 </x:v>
      </x:c>
      <x:c r="C12" s="21" t="n">
        <x:v>5517</x:v>
      </x:c>
      <x:c r="D12" s="2" t="str">
        <x:v> Chemistry Bench </x:v>
      </x:c>
      <x:c r="E12" s="2" t="n">
        <x:v>6</x:v>
      </x:c>
    </x:row>
    <x:row r="13" ht="32" customHeight="1">
      <x:c r="A13" s="20" t="str">
        <x:v> ABX Cleaner </x:v>
      </x:c>
      <x:c r="B13" s="2" t="str">
        <x:v> ABX101 </x:v>
      </x:c>
      <x:c r="C13" s="21" t="n">
        <x:v>3149</x:v>
      </x:c>
      <x:c r="D13" s="2" t="str">
        <x:v> Chemistry Bench </x:v>
      </x:c>
      <x:c r="E13" s="2" t="n">
        <x:v>7</x:v>
      </x:c>
    </x:row>
    <x:row r="14" ht="32" customHeight="1">
      <x:c r="A14" s="20" t="str">
        <x:v> ABX Difftrol (2N) </x:v>
      </x:c>
      <x:c r="B14" s="2" t="str">
        <x:v> ABX102 </x:v>
      </x:c>
      <x:c r="C14" s="21" t="n">
        <x:v>5720</x:v>
      </x:c>
      <x:c r="D14" s="2" t="str">
        <x:v> Chemistry Bench </x:v>
      </x:c>
      <x:c r="E14" s="2" t="n">
        <x:v>8</x:v>
      </x:c>
    </x:row>
    <x:row r="15" ht="32" customHeight="1">
      <x:c r="A15" s="20" t="str">
        <x:v> ABX Difftrol (2L) </x:v>
      </x:c>
      <x:c r="B15" s="2" t="str">
        <x:v> ABX103 </x:v>
      </x:c>
      <x:c r="C15" s="21" t="n">
        <x:v>5720</x:v>
      </x:c>
      <x:c r="D15" s="2" t="str">
        <x:v> Chemistry Bench </x:v>
      </x:c>
      <x:c r="E15" s="2" t="n">
        <x:v>9</x:v>
      </x:c>
    </x:row>
    <x:row r="16" ht="32" customHeight="1">
      <x:c r="A16" s="20" t="str">
        <x:v> ABX Difftrol (2H) </x:v>
      </x:c>
      <x:c r="B16" s="2" t="str">
        <x:v> ABX104 </x:v>
      </x:c>
      <x:c r="C16" s="21" t="n">
        <x:v>5720</x:v>
      </x:c>
      <x:c r="D16" s="2" t="str">
        <x:v> Chemistry Bench </x:v>
      </x:c>
      <x:c r="E16" s="2" t="n">
        <x:v>10</x:v>
      </x:c>
    </x:row>
    <x:row r="17" ht="32" customHeight="1">
      <x:c r="A17" s="20" t="str">
        <x:v> Accuspin Tubes Sterile 50ml (Frit Barrier Tubes ) </x:v>
      </x:c>
      <x:c r="B17" s="2" t="str">
        <x:v> ACC008 </x:v>
      </x:c>
      <x:c r="C17" s="21" t="n">
        <x:v>1765</x:v>
      </x:c>
      <x:c r="D17" s="2" t="str">
        <x:v> TB Bench </x:v>
      </x:c>
      <x:c r="E17" s="2" t="n">
        <x:v>11</x:v>
      </x:c>
    </x:row>
    <x:row r="18" ht="32" customHeight="1">
      <x:c r="A18" s="20" t="str">
        <x:v> Access HCV Plus Calibrator </x:v>
      </x:c>
      <x:c r="B18" s="2" t="str">
        <x:v> ACC099 </x:v>
      </x:c>
      <x:c r="C18" s="21" t="n">
        <x:v>3395</x:v>
      </x:c>
      <x:c r="D18" s="2" t="str">
        <x:v> Chemistry Bench </x:v>
      </x:c>
      <x:c r="E18" s="2" t="n">
        <x:v>12</x:v>
      </x:c>
    </x:row>
    <x:row r="19" ht="32" customHeight="1">
      <x:c r="A19" s="20" t="str">
        <x:v> Access HCV Plus (controls) </x:v>
      </x:c>
      <x:c r="B19" s="2" t="str">
        <x:v> ACC100 </x:v>
      </x:c>
      <x:c r="C19" s="21" t="n">
        <x:v>4989</x:v>
      </x:c>
      <x:c r="D19" s="2" t="str">
        <x:v> Chemistry Bench </x:v>
      </x:c>
      <x:c r="E19" s="2" t="n">
        <x:v>13</x:v>
      </x:c>
    </x:row>
    <x:row r="20" ht="32" customHeight="1">
      <x:c r="A20" s="20" t="str">
        <x:v> hLH Calibrator </x:v>
      </x:c>
      <x:c r="B20" s="2" t="str">
        <x:v> ACC3210 </x:v>
      </x:c>
      <x:c r="C20" s="21" t="n">
        <x:v>2317</x:v>
      </x:c>
      <x:c r="D20" s="2" t="str">
        <x:v> Chemistry Bench </x:v>
      </x:c>
      <x:c r="E20" s="2" t="n">
        <x:v>14</x:v>
      </x:c>
    </x:row>
    <x:row r="21" ht="32" customHeight="1">
      <x:c r="A21" s="20" t="str">
        <x:v> ACK lysing buffer </x:v>
      </x:c>
      <x:c r="B21" s="2" t="str">
        <x:v> ACK101 </x:v>
      </x:c>
      <x:c r="C21" s="21" t="n">
        <x:v>4304</x:v>
      </x:c>
      <x:c r="D21" s="2" t="str">
        <x:v> Research Bench </x:v>
      </x:c>
      <x:c r="E21" s="2" t="n">
        <x:v>15</x:v>
      </x:c>
    </x:row>
    <x:row r="22" ht="32" customHeight="1">
      <x:c r="A22" s="20" t="str">
        <x:v> Actin FS  </x:v>
      </x:c>
      <x:c r="B22" s="2" t="str">
        <x:v> ACTI100 </x:v>
      </x:c>
      <x:c r="C22" s="21" t="n">
        <x:v>5621</x:v>
      </x:c>
      <x:c r="D22" s="2" t="str">
        <x:v> Reception Bench </x:v>
      </x:c>
      <x:c r="E22" s="2" t="n">
        <x:v>16</x:v>
      </x:c>
    </x:row>
    <x:row r="23" ht="32" customHeight="1">
      <x:c r="A23" s="20" t="str">
        <x:v> AFP = 25 test x 2 </x:v>
      </x:c>
      <x:c r="B23" s="2" t="str">
        <x:v> AFP001 </x:v>
      </x:c>
      <x:c r="C23" s="21" t="n">
        <x:v>2233</x:v>
      </x:c>
      <x:c r="D23" s="2" t="str">
        <x:v> Chemistry Bench </x:v>
      </x:c>
      <x:c r="E23" s="2" t="n">
        <x:v>17</x:v>
      </x:c>
    </x:row>
    <x:row r="24" ht="32" customHeight="1">
      <x:c r="A24" s="20" t="str">
        <x:v> AFP </x:v>
      </x:c>
      <x:c r="B24" s="2" t="str">
        <x:v> AFP100 </x:v>
      </x:c>
      <x:c r="C24" s="21" t="n">
        <x:v>23241</x:v>
      </x:c>
      <x:c r="D24" s="2" t="str">
        <x:v> Chemistry Bench </x:v>
      </x:c>
      <x:c r="E24" s="2" t="n">
        <x:v>18</x:v>
      </x:c>
    </x:row>
    <x:row r="25" ht="32" customHeight="1">
      <x:c r="A25" s="20" t="str">
        <x:v> AK30 AMIKACIN </x:v>
      </x:c>
      <x:c r="B25" s="2" t="str">
        <x:v> AK3100 </x:v>
      </x:c>
      <x:c r="C25" s="21" t="str">
        <x:v>                                                      -  </x:v>
      </x:c>
      <x:c r="D25" s="2" t="str">
        <x:v> TB Bench </x:v>
      </x:c>
      <x:c r="E25" s="2" t="n">
        <x:v>19</x:v>
      </x:c>
    </x:row>
    <x:row r="26" ht="32" customHeight="1">
      <x:c r="A26" s="20" t="str">
        <x:v> Albumin Chemistry 11 Reagents </x:v>
      </x:c>
      <x:c r="B26" s="2" t="str">
        <x:v> ALB351 </x:v>
      </x:c>
      <x:c r="C26" s="21" t="n">
        <x:v>945</x:v>
      </x:c>
      <x:c r="D26" s="2" t="str">
        <x:v> Chemistry Bench </x:v>
      </x:c>
      <x:c r="E26" s="2" t="n">
        <x:v>20</x:v>
      </x:c>
    </x:row>
    <x:row r="27" ht="32" customHeight="1">
      <x:c r="A27" s="20" t="str">
        <x:v> Albumin </x:v>
      </x:c>
      <x:c r="B27" s="2" t="str">
        <x:v> ALB485 </x:v>
      </x:c>
      <x:c r="C27" s="21" t="n">
        <x:v>27</x:v>
      </x:c>
      <x:c r="D27" s="2" t="str">
        <x:v> Chemistry Bench </x:v>
      </x:c>
      <x:c r="E27" s="2" t="n">
        <x:v>21</x:v>
      </x:c>
    </x:row>
    <x:row r="28" ht="32" customHeight="1">
      <x:c r="A28" s="20" t="str">
        <x:v> Alere Determine HIV 1/2 test kit </x:v>
      </x:c>
      <x:c r="B28" s="2" t="str">
        <x:v> ALE100 </x:v>
      </x:c>
      <x:c r="C28" s="21" t="n">
        <x:v>2568</x:v>
      </x:c>
      <x:c r="D28" s="2" t="str">
        <x:v> Chemistry Bench </x:v>
      </x:c>
      <x:c r="E28" s="2" t="n">
        <x:v>22</x:v>
      </x:c>
    </x:row>
    <x:row r="29" ht="32" customHeight="1">
      <x:c r="A29" s="20" t="str">
        <x:v> Alkaline Phosphatase </x:v>
      </x:c>
      <x:c r="B29" s="2" t="str">
        <x:v> ALK101 </x:v>
      </x:c>
      <x:c r="C29" s="21" t="n">
        <x:v>886</x:v>
      </x:c>
      <x:c r="D29" s="2" t="str">
        <x:v> Chemistry Bench </x:v>
      </x:c>
      <x:c r="E29" s="2" t="n">
        <x:v>23</x:v>
      </x:c>
    </x:row>
    <x:row r="30" ht="32" customHeight="1">
      <x:c r="A30" s="20" t="str">
        <x:v> Alkaline Phosphate(ALP) </x:v>
      </x:c>
      <x:c r="B30" s="2" t="str">
        <x:v> ALK487 </x:v>
      </x:c>
      <x:c r="C30" s="21" t="n">
        <x:v>29</x:v>
      </x:c>
      <x:c r="D30" s="2" t="str">
        <x:v> Chemistry Bench </x:v>
      </x:c>
      <x:c r="E30" s="2" t="n">
        <x:v>24</x:v>
      </x:c>
    </x:row>
    <x:row r="31" ht="32" customHeight="1">
      <x:c r="A31" s="20" t="str">
        <x:v> ALP Chemistry 11 Reagents </x:v>
      </x:c>
      <x:c r="B31" s="2" t="str">
        <x:v> ALP346 </x:v>
      </x:c>
      <x:c r="C31" s="21" t="n">
        <x:v>1544</x:v>
      </x:c>
      <x:c r="D31" s="2" t="str">
        <x:v> Chemistry Bench </x:v>
      </x:c>
      <x:c r="E31" s="2" t="n">
        <x:v>25</x:v>
      </x:c>
    </x:row>
    <x:row r="32" ht="32" customHeight="1">
      <x:c r="A32" s="20" t="str">
        <x:v> ALT Chemistry 11 Reagents </x:v>
      </x:c>
      <x:c r="B32" s="2" t="str">
        <x:v> ALT345 </x:v>
      </x:c>
      <x:c r="C32" s="21" t="n">
        <x:v>1751</x:v>
      </x:c>
      <x:c r="D32" s="2" t="str">
        <x:v> Chemistry Bench </x:v>
      </x:c>
      <x:c r="E32" s="2" t="n">
        <x:v>26</x:v>
      </x:c>
    </x:row>
    <x:row r="33" ht="32" customHeight="1">
      <x:c r="A33" s="20" t="str">
        <x:v> ALT </x:v>
      </x:c>
      <x:c r="B33" s="2" t="str">
        <x:v> ALT488 </x:v>
      </x:c>
      <x:c r="C33" s="21" t="n">
        <x:v>28</x:v>
      </x:c>
      <x:c r="D33" s="2" t="str">
        <x:v> Chemistry Bench </x:v>
      </x:c>
      <x:c r="E33" s="2" t="n">
        <x:v>27</x:v>
      </x:c>
    </x:row>
    <x:row r="34" ht="32" customHeight="1">
      <x:c r="A34" s="20" t="str">
        <x:v> AMC30 AMOXY/CLAV.ACID </x:v>
      </x:c>
      <x:c r="B34" s="2" t="str">
        <x:v> AMC100 </x:v>
      </x:c>
      <x:c r="C34" s="21" t="str">
        <x:v>                                                      -  </x:v>
      </x:c>
      <x:c r="D34" s="2" t="str">
        <x:v> TB Bench </x:v>
      </x:c>
      <x:c r="E34" s="2" t="n">
        <x:v>28</x:v>
      </x:c>
    </x:row>
    <x:row r="35" ht="32" customHeight="1">
      <x:c r="A35" s="20" t="str">
        <x:v> AMP10 AMPICILLIN </x:v>
      </x:c>
      <x:c r="B35" s="2" t="str">
        <x:v> AMP103 </x:v>
      </x:c>
      <x:c r="C35" s="21" t="str">
        <x:v>                                                      -  </x:v>
      </x:c>
      <x:c r="D35" s="2" t="str">
        <x:v> TB Bench </x:v>
      </x:c>
      <x:c r="E35" s="2" t="n">
        <x:v>29</x:v>
      </x:c>
    </x:row>
    <x:row r="36" ht="32" customHeight="1">
      <x:c r="A36" s="20" t="str">
        <x:v> Amylase </x:v>
      </x:c>
      <x:c r="B36" s="2" t="str">
        <x:v> AMY567 </x:v>
      </x:c>
      <x:c r="C36" s="21" t="n">
        <x:v>28</x:v>
      </x:c>
      <x:c r="D36" s="2" t="str">
        <x:v> Chemistry Bench </x:v>
      </x:c>
      <x:c r="E36" s="2" t="n">
        <x:v>30</x:v>
      </x:c>
    </x:row>
    <x:row r="37" ht="32" customHeight="1">
      <x:c r="A37" s="20" t="str">
        <x:v> VIBRIO CHOLERAE O1 POLYVALENT ANTISERUM </x:v>
      </x:c>
      <x:c r="B37" s="2" t="str">
        <x:v> ANI104 </x:v>
      </x:c>
      <x:c r="C37" s="21" t="n">
        <x:v>5700</x:v>
      </x:c>
      <x:c r="D37" s="2" t="str">
        <x:v> TB Bench </x:v>
      </x:c>
      <x:c r="E37" s="2" t="n">
        <x:v>31</x:v>
      </x:c>
    </x:row>
    <x:row r="38" ht="32" customHeight="1">
      <x:c r="A38" s="20" t="str">
        <x:v> VIBRIO CHOLERAE INABA ANTISERUM </x:v>
      </x:c>
      <x:c r="B38" s="2" t="str">
        <x:v> ANI105 </x:v>
      </x:c>
      <x:c r="C38" s="21" t="n">
        <x:v>5700</x:v>
      </x:c>
      <x:c r="D38" s="2" t="str">
        <x:v> TB Bench </x:v>
      </x:c>
      <x:c r="E38" s="2" t="n">
        <x:v>32</x:v>
      </x:c>
    </x:row>
    <x:row r="39" ht="32" customHeight="1">
      <x:c r="A39" s="20" t="str">
        <x:v> VIBRIO CHOLERAE OGAWA ANTISERUM </x:v>
      </x:c>
      <x:c r="B39" s="2" t="str">
        <x:v> ANI106 </x:v>
      </x:c>
      <x:c r="C39" s="21" t="n">
        <x:v>5700</x:v>
      </x:c>
      <x:c r="D39" s="2" t="str">
        <x:v> TB Bench </x:v>
      </x:c>
      <x:c r="E39" s="2" t="n">
        <x:v>33</x:v>
      </x:c>
    </x:row>
    <x:row r="40" ht="32" customHeight="1">
      <x:c r="A40" s="20" t="str">
        <x:v> NOR10 NORFLOXACIN </x:v>
      </x:c>
      <x:c r="B40" s="2" t="str">
        <x:v> ANT005 </x:v>
      </x:c>
      <x:c r="C40" s="21" t="str">
        <x:v>                                                      -  </x:v>
      </x:c>
      <x:c r="D40" s="2" t="str">
        <x:v> TB Bench </x:v>
      </x:c>
      <x:c r="E40" s="2" t="n">
        <x:v>34</x:v>
      </x:c>
    </x:row>
    <x:row r="41" ht="32" customHeight="1">
      <x:c r="A41" s="20" t="str">
        <x:v> MH30 MINOCYCLINE </x:v>
      </x:c>
      <x:c r="B41" s="2" t="str">
        <x:v> ANT006 </x:v>
      </x:c>
      <x:c r="C41" s="21" t="str">
        <x:v>                                                      -  </x:v>
      </x:c>
      <x:c r="D41" s="2" t="str">
        <x:v> TB Bench </x:v>
      </x:c>
      <x:c r="E41" s="2" t="n">
        <x:v>35</x:v>
      </x:c>
    </x:row>
    <x:row r="42" ht="32" customHeight="1">
      <x:c r="A42" s="20" t="str">
        <x:v> CN120 GENTAMICIN </x:v>
      </x:c>
      <x:c r="B42" s="2" t="str">
        <x:v> ANT008 </x:v>
      </x:c>
      <x:c r="C42" s="21" t="str">
        <x:v>                                                      -  </x:v>
      </x:c>
      <x:c r="D42" s="2" t="str">
        <x:v> TB Bench </x:v>
      </x:c>
      <x:c r="E42" s="2" t="n">
        <x:v>36</x:v>
      </x:c>
    </x:row>
    <x:row r="43" ht="32" customHeight="1">
      <x:c r="A43" s="20" t="str">
        <x:v> METRONIDAZOLE DISC </x:v>
      </x:c>
      <x:c r="B43" s="2" t="str">
        <x:v> ANT010 </x:v>
      </x:c>
      <x:c r="C43" s="21" t="str">
        <x:v>                                                      -  </x:v>
      </x:c>
      <x:c r="D43" s="2" t="str">
        <x:v> TB Bench </x:v>
      </x:c>
      <x:c r="E43" s="2" t="n">
        <x:v>37</x:v>
      </x:c>
    </x:row>
    <x:row r="44" ht="32" customHeight="1">
      <x:c r="A44" s="20" t="str">
        <x:v> BACITRACIN ID (0.04 units) 5 x 50 discs </x:v>
      </x:c>
      <x:c r="B44" s="2" t="str">
        <x:v> ANT011 </x:v>
      </x:c>
      <x:c r="C44" s="21" t="n">
        <x:v>1343</x:v>
      </x:c>
      <x:c r="D44" s="2" t="str">
        <x:v> TB Bench </x:v>
      </x:c>
      <x:c r="E44" s="2" t="n">
        <x:v>38</x:v>
      </x:c>
    </x:row>
    <x:row r="45" ht="32" customHeight="1">
      <x:c r="A45" s="20" t="str">
        <x:v> Anti A Monoclonal grouping sera </x:v>
      </x:c>
      <x:c r="B45" s="2" t="str">
        <x:v> ANT101 </x:v>
      </x:c>
      <x:c r="C45" s="21" t="n">
        <x:v>86</x:v>
      </x:c>
      <x:c r="D45" s="2" t="str">
        <x:v> Chemistry Bench </x:v>
      </x:c>
      <x:c r="E45" s="2" t="n">
        <x:v>39</x:v>
      </x:c>
    </x:row>
    <x:row r="46" ht="32" customHeight="1">
      <x:c r="A46" s="20" t="str">
        <x:v> Anti B Monoclonal grouping sera </x:v>
      </x:c>
      <x:c r="B46" s="2" t="str">
        <x:v> ANT102 </x:v>
      </x:c>
      <x:c r="C46" s="21" t="n">
        <x:v>86</x:v>
      </x:c>
      <x:c r="D46" s="2" t="str">
        <x:v> Chemistry Bench </x:v>
      </x:c>
      <x:c r="E46" s="2" t="n">
        <x:v>40</x:v>
      </x:c>
    </x:row>
    <x:row r="47" ht="32" customHeight="1">
      <x:c r="A47" s="20" t="str">
        <x:v> Anti ( RHO) grouping sera </x:v>
      </x:c>
      <x:c r="B47" s="2" t="str">
        <x:v> ANT103 </x:v>
      </x:c>
      <x:c r="C47" s="21" t="n">
        <x:v>88</x:v>
      </x:c>
      <x:c r="D47" s="2" t="str">
        <x:v> Chemistry Bench </x:v>
      </x:c>
      <x:c r="E47" s="2" t="n">
        <x:v>41</x:v>
      </x:c>
    </x:row>
    <x:row r="48" ht="32" customHeight="1">
      <x:c r="A48" s="20" t="str">
        <x:v> Anti-HBs =25 tests x 2 </x:v>
      </x:c>
      <x:c r="B48" s="2" t="str">
        <x:v> ANTI001 </x:v>
      </x:c>
      <x:c r="C48" s="21" t="n">
        <x:v>1957</x:v>
      </x:c>
      <x:c r="D48" s="2" t="str">
        <x:v> Chemistry Bench </x:v>
      </x:c>
      <x:c r="E48" s="2" t="n">
        <x:v>42</x:v>
      </x:c>
    </x:row>
    <x:row r="49" ht="32" customHeight="1">
      <x:c r="A49" s="20" t="str">
        <x:v> Anti-HCV= 25 tests x 2 </x:v>
      </x:c>
      <x:c r="B49" s="2" t="str">
        <x:v> ANTI002 </x:v>
      </x:c>
      <x:c r="C49" s="21" t="n">
        <x:v>2000</x:v>
      </x:c>
      <x:c r="D49" s="2" t="str">
        <x:v> Chemistry Bench </x:v>
      </x:c>
      <x:c r="E49" s="2" t="n">
        <x:v>43</x:v>
      </x:c>
    </x:row>
    <x:row r="50" ht="32" customHeight="1">
      <x:c r="A50" s="20" t="str">
        <x:v> Aptima HIV-1 Quant Dx Assay Kit </x:v>
      </x:c>
      <x:c r="B50" s="2" t="str">
        <x:v> APTI101 </x:v>
      </x:c>
      <x:c r="C50" s="21" t="n">
        <x:v>17591</x:v>
      </x:c>
      <x:c r="D50" s="2" t="str">
        <x:v> Chemistry Bench </x:v>
      </x:c>
      <x:c r="E50" s="2" t="n">
        <x:v>44</x:v>
      </x:c>
    </x:row>
    <x:row r="51" ht="32" customHeight="1">
      <x:c r="A51" s="20" t="str">
        <x:v> APTIMA HPV 18 16/45 Genotype Assay  </x:v>
      </x:c>
      <x:c r="B51" s="2" t="str">
        <x:v> APTI104 </x:v>
      </x:c>
      <x:c r="C51" s="21" t="n">
        <x:v>25484</x:v>
      </x:c>
      <x:c r="D51" s="2" t="str">
        <x:v> Virology Bench </x:v>
      </x:c>
      <x:c r="E51" s="2" t="n">
        <x:v>45</x:v>
      </x:c>
    </x:row>
    <x:row r="52" ht="32" customHeight="1">
      <x:c r="A52" s="20" t="str">
        <x:v> Aquios Immuno - Trol  Cells ( PLG / Tetra ) </x:v>
      </x:c>
      <x:c r="B52" s="2" t="str">
        <x:v> AQUI104 </x:v>
      </x:c>
      <x:c r="C52" s="21" t="n">
        <x:v>5802</x:v>
      </x:c>
      <x:c r="D52" s="2" t="str">
        <x:v> Haemtology Bench </x:v>
      </x:c>
      <x:c r="E52" s="2" t="n">
        <x:v>46</x:v>
      </x:c>
    </x:row>
    <x:row r="53" ht="32" customHeight="1">
      <x:c r="A53" s="20" t="str">
        <x:v> Aquios Immuno - Trol  Low Cells (  PLG / Tetra ) </x:v>
      </x:c>
      <x:c r="B53" s="2" t="str">
        <x:v> AQUI105 </x:v>
      </x:c>
      <x:c r="C53" s="21" t="n">
        <x:v>6664</x:v>
      </x:c>
      <x:c r="D53" s="2" t="str">
        <x:v> Flowsymmetry Bench </x:v>
      </x:c>
      <x:c r="E53" s="2" t="n">
        <x:v>47</x:v>
      </x:c>
    </x:row>
    <x:row r="54" ht="32" customHeight="1">
      <x:c r="A54" s="20" t="str">
        <x:v> Aquios  Lysing Reagent Kit </x:v>
      </x:c>
      <x:c r="B54" s="2" t="str">
        <x:v> AQUI106 </x:v>
      </x:c>
      <x:c r="C54" s="21" t="n">
        <x:v>4077</x:v>
      </x:c>
      <x:c r="D54" s="2" t="str">
        <x:v> Flowsymmetry Bench </x:v>
      </x:c>
      <x:c r="E54" s="2" t="n">
        <x:v>48</x:v>
      </x:c>
    </x:row>
    <x:row r="55" ht="32" customHeight="1">
      <x:c r="A55" s="20" t="str">
        <x:v> Aquios Tetra - 1 Panel </x:v>
      </x:c>
      <x:c r="B55" s="2" t="str">
        <x:v> AQUI107 </x:v>
      </x:c>
      <x:c r="C55" s="21" t="n">
        <x:v>6103</x:v>
      </x:c>
      <x:c r="D55" s="2" t="str">
        <x:v> Haemtology Bench </x:v>
      </x:c>
      <x:c r="E55" s="2" t="n">
        <x:v>49</x:v>
      </x:c>
    </x:row>
    <x:row r="56" ht="32" customHeight="1">
      <x:c r="A56" s="20" t="str">
        <x:v> Aquios Sheath  Solutions </x:v>
      </x:c>
      <x:c r="B56" s="2" t="str">
        <x:v> AQUI111 </x:v>
      </x:c>
      <x:c r="C56" s="21" t="n">
        <x:v>1334</x:v>
      </x:c>
      <x:c r="D56" s="2" t="str">
        <x:v> Flowsymmetry Bench </x:v>
      </x:c>
      <x:c r="E56" s="2" t="n">
        <x:v>50</x:v>
      </x:c>
    </x:row>
    <x:row r="57" ht="32" customHeight="1">
      <x:c r="A57" s="20" t="str">
        <x:v> Aquios Sodium Hypochlorite  Solutions </x:v>
      </x:c>
      <x:c r="B57" s="2" t="str">
        <x:v> AQUI112 </x:v>
      </x:c>
      <x:c r="C57" s="21" t="n">
        <x:v>5203</x:v>
      </x:c>
      <x:c r="D57" s="2" t="str">
        <x:v> Flowsymmetry Bench </x:v>
      </x:c>
      <x:c r="E57" s="2" t="n">
        <x:v>51</x:v>
      </x:c>
    </x:row>
    <x:row r="58" ht="32" customHeight="1">
      <x:c r="A58" s="20" t="str">
        <x:v> Aquios Cleaning  Agent </x:v>
      </x:c>
      <x:c r="B58" s="2" t="str">
        <x:v> AQUI113 </x:v>
      </x:c>
      <x:c r="C58" s="21" t="n">
        <x:v>1058</x:v>
      </x:c>
      <x:c r="D58" s="2" t="str">
        <x:v> Haemtology Bench </x:v>
      </x:c>
      <x:c r="E58" s="2" t="n">
        <x:v>52</x:v>
      </x:c>
    </x:row>
    <x:row r="59" ht="32" customHeight="1">
      <x:c r="A59" s="20" t="str">
        <x:v> Aquios Deep Well Plates </x:v>
      </x:c>
      <x:c r="B59" s="2" t="str">
        <x:v> AQUI114 </x:v>
      </x:c>
      <x:c r="C59" s="21" t="n">
        <x:v>10481</x:v>
      </x:c>
      <x:c r="D59" s="2" t="str">
        <x:v> Flowsymmetry Bench </x:v>
      </x:c>
      <x:c r="E59" s="2" t="n">
        <x:v>53</x:v>
      </x:c>
    </x:row>
    <x:row r="60" ht="32" customHeight="1">
      <x:c r="A60" s="20" t="str">
        <x:v> ASPIRATE PROBE kit </x:v>
      </x:c>
      <x:c r="B60" s="2" t="str">
        <x:v> ASP103 </x:v>
      </x:c>
      <x:c r="C60" s="21" t="n">
        <x:v>3280</x:v>
      </x:c>
      <x:c r="D60" s="2" t="str">
        <x:v> Chemistry Bench </x:v>
      </x:c>
      <x:c r="E60" s="2" t="n">
        <x:v>54</x:v>
      </x:c>
    </x:row>
    <x:row r="61" ht="32" customHeight="1">
      <x:c r="A61" s="20" t="str">
        <x:v> AST Chemistry 11 Reagents </x:v>
      </x:c>
      <x:c r="B61" s="2" t="str">
        <x:v> AST344 </x:v>
      </x:c>
      <x:c r="C61" s="21" t="n">
        <x:v>2685</x:v>
      </x:c>
      <x:c r="D61" s="2" t="str">
        <x:v> Chemistry Bench </x:v>
      </x:c>
      <x:c r="E61" s="2" t="n">
        <x:v>55</x:v>
      </x:c>
    </x:row>
    <x:row r="62" ht="32" customHeight="1">
      <x:c r="A62" s="20" t="str">
        <x:v> AST </x:v>
      </x:c>
      <x:c r="B62" s="2" t="str">
        <x:v> AST489 </x:v>
      </x:c>
      <x:c r="C62" s="21" t="n">
        <x:v>28</x:v>
      </x:c>
      <x:c r="D62" s="2" t="str">
        <x:v> Chemistry Bench </x:v>
      </x:c>
      <x:c r="E62" s="2" t="n">
        <x:v>56</x:v>
      </x:c>
    </x:row>
    <x:row r="63" ht="32" customHeight="1">
      <x:c r="A63" s="20" t="str">
        <x:v> Atlas 20-25" Wound Sedment Cartridges" </x:v>
      </x:c>
      <x:c r="B63" s="2" t="str">
        <x:v> ATL102 </x:v>
      </x:c>
      <x:c r="C63" s="21" t="n">
        <x:v>1402</x:v>
      </x:c>
      <x:c r="D63" s="2" t="str">
        <x:v> Chemistry Bench </x:v>
      </x:c>
      <x:c r="E63" s="2" t="n">
        <x:v>57</x:v>
      </x:c>
    </x:row>
    <x:row r="64" ht="32" customHeight="1">
      <x:c r="A64" s="20" t="str">
        <x:v> ATM30 AZTREONAM </x:v>
      </x:c>
      <x:c r="B64" s="2" t="str">
        <x:v> ATM100 </x:v>
      </x:c>
      <x:c r="C64" s="21" t="str">
        <x:v>                                                      -  </x:v>
      </x:c>
      <x:c r="D64" s="2" t="str">
        <x:v> TB Bench </x:v>
      </x:c>
      <x:c r="E64" s="2" t="n">
        <x:v>58</x:v>
      </x:c>
    </x:row>
    <x:row r="65" ht="32" customHeight="1">
      <x:c r="A65" s="20" t="str">
        <x:v> AZM15 AZITHROMYCIN </x:v>
      </x:c>
      <x:c r="B65" s="2" t="str">
        <x:v> AZM100 </x:v>
      </x:c>
      <x:c r="C65" s="21" t="str">
        <x:v>                                                      -  </x:v>
      </x:c>
      <x:c r="D65" s="2" t="str">
        <x:v> TB Bench </x:v>
      </x:c>
      <x:c r="E65" s="2" t="n">
        <x:v>59</x:v>
      </x:c>
    </x:row>
    <x:row r="66" ht="32" customHeight="1">
      <x:c r="A66" s="20" t="str">
        <x:v> Bactec MGIT Supplement </x:v>
      </x:c>
      <x:c r="B66" s="2" t="str">
        <x:v> BAC345 </x:v>
      </x:c>
      <x:c r="C66" s="21" t="n">
        <x:v>2865</x:v>
      </x:c>
      <x:c r="D66" s="2" t="str">
        <x:v> TB Bench </x:v>
      </x:c>
      <x:c r="E66" s="2" t="n">
        <x:v>60</x:v>
      </x:c>
    </x:row>
    <x:row r="67" ht="32" customHeight="1">
      <x:c r="A67" s="20" t="str">
        <x:v> Bactec MGIT 960 PZA Kit </x:v>
      </x:c>
      <x:c r="B67" s="2" t="str">
        <x:v> BAC346 </x:v>
      </x:c>
      <x:c r="C67" s="21" t="n">
        <x:v>5482</x:v>
      </x:c>
      <x:c r="D67" s="2" t="str">
        <x:v> TB Bench </x:v>
      </x:c>
      <x:c r="E67" s="2" t="n">
        <x:v>61</x:v>
      </x:c>
    </x:row>
    <x:row r="68" ht="32" customHeight="1">
      <x:c r="A68" s="20" t="str">
        <x:v> Bactec MGIT 960 PZA Tube </x:v>
      </x:c>
      <x:c r="B68" s="2" t="str">
        <x:v> BAC347 </x:v>
      </x:c>
      <x:c r="C68" s="21" t="n">
        <x:v>3289</x:v>
      </x:c>
      <x:c r="D68" s="2" t="str">
        <x:v> TB Bench </x:v>
      </x:c>
      <x:c r="E68" s="2" t="n">
        <x:v>62</x:v>
      </x:c>
    </x:row>
    <x:row r="69" ht="32" customHeight="1">
      <x:c r="A69" s="20" t="str">
        <x:v> BACITRACIN 10 units </x:v>
      </x:c>
      <x:c r="B69" s="2" t="str">
        <x:v> BACI100 </x:v>
      </x:c>
      <x:c r="C69" s="21" t="n">
        <x:v>315</x:v>
      </x:c>
      <x:c r="D69" s="2" t="str">
        <x:v> TB Bench </x:v>
      </x:c>
      <x:c r="E69" s="2" t="n">
        <x:v>63</x:v>
      </x:c>
    </x:row>
    <x:row r="70" ht="32" customHeight="1">
      <x:c r="A70" s="20" t="str">
        <x:v> Basic Fuchsin Powder </x:v>
      </x:c>
      <x:c r="B70" s="2" t="str">
        <x:v> BAS102 </x:v>
      </x:c>
      <x:c r="C70" s="21" t="n">
        <x:v>3125</x:v>
      </x:c>
      <x:c r="D70" s="2" t="str">
        <x:v> TB Bench </x:v>
      </x:c>
      <x:c r="E70" s="2" t="n">
        <x:v>64</x:v>
      </x:c>
    </x:row>
    <x:row r="71" ht="32" customHeight="1">
      <x:c r="A71" s="20" t="str">
        <x:v> BBL Gram Stain Kit Unstabil </x:v>
      </x:c>
      <x:c r="B71" s="2" t="str">
        <x:v> BBL002 </x:v>
      </x:c>
      <x:c r="C71" s="21" t="n">
        <x:v>1671</x:v>
      </x:c>
      <x:c r="D71" s="2" t="str">
        <x:v> TB Bench </x:v>
      </x:c>
      <x:c r="E71" s="2" t="n">
        <x:v>65</x:v>
      </x:c>
    </x:row>
    <x:row r="72" ht="32" customHeight="1">
      <x:c r="A72" s="20" t="str">
        <x:v> Biohazard Bags </x:v>
      </x:c>
      <x:c r="B72" s="2" t="str">
        <x:v> BBY001 </x:v>
      </x:c>
      <x:c r="C72" s="21" t="n">
        <x:v>1422</x:v>
      </x:c>
      <x:c r="D72" s="2" t="str">
        <x:v> Chemistry Bench </x:v>
      </x:c>
      <x:c r="E72" s="2" t="n">
        <x:v>66</x:v>
      </x:c>
    </x:row>
    <x:row r="73" ht="32" customHeight="1">
      <x:c r="A73" s="20" t="str">
        <x:v> BD Bactec Peds Plus / F  Culture Vials </x:v>
      </x:c>
      <x:c r="B73" s="2" t="str">
        <x:v> BDB001 </x:v>
      </x:c>
      <x:c r="C73" s="21" t="n">
        <x:v>10101</x:v>
      </x:c>
      <x:c r="D73" s="2" t="str">
        <x:v> TB Bench </x:v>
      </x:c>
      <x:c r="E73" s="2" t="n">
        <x:v>67</x:v>
      </x:c>
    </x:row>
    <x:row r="74" ht="32" customHeight="1">
      <x:c r="A74" s="20" t="str">
        <x:v> BD Bactec MGIT 960 Calibrators Kits (cat# 445999) </x:v>
      </x:c>
      <x:c r="B74" s="2" t="str">
        <x:v> BDB100 </x:v>
      </x:c>
      <x:c r="C74" s="21" t="n">
        <x:v>19410</x:v>
      </x:c>
      <x:c r="D74" s="2" t="str">
        <x:v> TB Bench </x:v>
      </x:c>
      <x:c r="E74" s="2" t="n">
        <x:v>68</x:v>
      </x:c>
    </x:row>
    <x:row r="75" ht="32" customHeight="1">
      <x:c r="A75" s="20" t="str">
        <x:v> BD BACTEC MGIT 960 SIRE KIT </x:v>
      </x:c>
      <x:c r="B75" s="2" t="str">
        <x:v> BDB102 </x:v>
      </x:c>
      <x:c r="C75" s="21" t="n">
        <x:v>3867</x:v>
      </x:c>
      <x:c r="D75" s="2" t="str">
        <x:v> TB Bench </x:v>
      </x:c>
      <x:c r="E75" s="2" t="n">
        <x:v>69</x:v>
      </x:c>
    </x:row>
    <x:row r="76" ht="32" customHeight="1">
      <x:c r="A76" s="20" t="str">
        <x:v> BD BBL/ Difco TB Fluorescent stain kit M </x:v>
      </x:c>
      <x:c r="B76" s="2" t="str">
        <x:v> BDB103 </x:v>
      </x:c>
      <x:c r="C76" s="21" t="n">
        <x:v>3201</x:v>
      </x:c>
      <x:c r="D76" s="2" t="str">
        <x:v> TB Bench </x:v>
      </x:c>
      <x:c r="E76" s="2" t="n">
        <x:v>70</x:v>
      </x:c>
    </x:row>
    <x:row r="77" ht="32" customHeight="1">
      <x:c r="A77" s="20" t="str">
        <x:v> BD Bactec Plus Aerobic / F  Culture Vials </x:v>
      </x:c>
      <x:c r="B77" s="2" t="str">
        <x:v> BDC004 </x:v>
      </x:c>
      <x:c r="C77" s="21" t="n">
        <x:v>10101</x:v>
      </x:c>
      <x:c r="D77" s="2" t="str">
        <x:v> TB Bench </x:v>
      </x:c>
      <x:c r="E77" s="2" t="n">
        <x:v>71</x:v>
      </x:c>
    </x:row>
    <x:row r="78" ht="32" customHeight="1">
      <x:c r="A78" s="20" t="str">
        <x:v> BD Bactec Lytic / 10 Anaerobic / F  Culture Vials </x:v>
      </x:c>
      <x:c r="B78" s="2" t="str">
        <x:v> BDC005 </x:v>
      </x:c>
      <x:c r="C78" s="21" t="n">
        <x:v>10101</x:v>
      </x:c>
      <x:c r="D78" s="2" t="str">
        <x:v> TB Bench </x:v>
      </x:c>
      <x:c r="E78" s="2" t="n">
        <x:v>72</x:v>
      </x:c>
    </x:row>
    <x:row r="79" ht="32" customHeight="1">
      <x:c r="A79" s="20" t="str">
        <x:v> BD FACSPresto Kit </x:v>
      </x:c>
      <x:c r="B79" s="2" t="str">
        <x:v> BDF109 </x:v>
      </x:c>
      <x:c r="C79" s="21" t="n">
        <x:v>22077</x:v>
      </x:c>
      <x:c r="D79" s="2" t="str">
        <x:v> Chemistry Bench </x:v>
      </x:c>
      <x:c r="E79" s="2" t="n">
        <x:v>73</x:v>
      </x:c>
    </x:row>
    <x:row r="80" ht="32" customHeight="1">
      <x:c r="A80" s="20" t="str">
        <x:v> BD Phoenix ID Broth </x:v>
      </x:c>
      <x:c r="B80" s="2" t="str">
        <x:v> BDP003 </x:v>
      </x:c>
      <x:c r="C80" s="21" t="n">
        <x:v>6250</x:v>
      </x:c>
      <x:c r="D80" s="2" t="str">
        <x:v> TB Bench </x:v>
      </x:c>
      <x:c r="E80" s="2" t="n">
        <x:v>74</x:v>
      </x:c>
    </x:row>
    <x:row r="81" ht="32" customHeight="1">
      <x:c r="A81" s="20" t="str">
        <x:v> BD Phoenix AST Broth </x:v>
      </x:c>
      <x:c r="B81" s="2" t="str">
        <x:v> BDP004 </x:v>
      </x:c>
      <x:c r="C81" s="21" t="n">
        <x:v>4382</x:v>
      </x:c>
      <x:c r="D81" s="2" t="str">
        <x:v> TB Bench </x:v>
      </x:c>
      <x:c r="E81" s="2" t="n">
        <x:v>75</x:v>
      </x:c>
    </x:row>
    <x:row r="82" ht="32" customHeight="1">
      <x:c r="A82" s="20" t="str">
        <x:v> BD Universal Viral Transport Standard Kit </x:v>
      </x:c>
      <x:c r="B82" s="2" t="str">
        <x:v> BDUN100 </x:v>
      </x:c>
      <x:c r="C82" s="21" t="n">
        <x:v>51</x:v>
      </x:c>
      <x:c r="D82" s="2" t="str">
        <x:v> Reception Bench </x:v>
      </x:c>
      <x:c r="E82" s="2" t="n">
        <x:v>76</x:v>
      </x:c>
    </x:row>
    <x:row r="83" ht="32" customHeight="1">
      <x:c r="A83" s="20" t="str">
        <x:v> BD Vacutainer CPT Mononuclear Cell Preparation Tube </x:v>
      </x:c>
      <x:c r="B83" s="2" t="str">
        <x:v> BDV003 </x:v>
      </x:c>
      <x:c r="C83" s="21" t="n">
        <x:v>21203</x:v>
      </x:c>
      <x:c r="D83" s="2" t="str">
        <x:v> Research Bench </x:v>
      </x:c>
      <x:c r="E83" s="2" t="n">
        <x:v>77</x:v>
      </x:c>
    </x:row>
    <x:row r="84" ht="32" customHeight="1">
      <x:c r="A84" s="20" t="str">
        <x:v> Beta HCG Reagent (Ichroma) </x:v>
      </x:c>
      <x:c r="B84" s="2" t="str">
        <x:v> BETA001 </x:v>
      </x:c>
      <x:c r="C84" s="21" t="n">
        <x:v>2222</x:v>
      </x:c>
      <x:c r="D84" s="2" t="str">
        <x:v> Chemistry Bench </x:v>
      </x:c>
      <x:c r="E84" s="2" t="n">
        <x:v>78</x:v>
      </x:c>
    </x:row>
    <x:row r="85" ht="32" customHeight="1">
      <x:c r="A85" s="20" t="str">
        <x:v> Beta-Mecarptoethanol </x:v>
      </x:c>
      <x:c r="B85" s="2" t="str">
        <x:v> BETA100 </x:v>
      </x:c>
      <x:c r="C85" s="21" t="n">
        <x:v>1744</x:v>
      </x:c>
      <x:c r="D85" s="2" t="str">
        <x:v> Virology Bench </x:v>
      </x:c>
      <x:c r="E85" s="2" t="n">
        <x:v>79</x:v>
      </x:c>
    </x:row>
    <x:row r="86" ht="32" customHeight="1">
      <x:c r="A86" s="20" t="str">
        <x:v> Bicarbonate calibrator level 1 </x:v>
      </x:c>
      <x:c r="B86" s="2" t="str">
        <x:v> BIC291 </x:v>
      </x:c>
      <x:c r="C86" s="21" t="n">
        <x:v>8399</x:v>
      </x:c>
      <x:c r="D86" s="2" t="str">
        <x:v> Chemistry Bench </x:v>
      </x:c>
      <x:c r="E86" s="2" t="n">
        <x:v>80</x:v>
      </x:c>
    </x:row>
    <x:row r="87" ht="32" customHeight="1">
      <x:c r="A87" s="20" t="str">
        <x:v> Bicarbonate Chemistry 11 Reage </x:v>
      </x:c>
      <x:c r="B87" s="2" t="str">
        <x:v> BIC342 </x:v>
      </x:c>
      <x:c r="C87" s="21" t="n">
        <x:v>5183</x:v>
      </x:c>
      <x:c r="D87" s="2" t="str">
        <x:v> Chemistry Bench </x:v>
      </x:c>
      <x:c r="E87" s="2" t="n">
        <x:v>81</x:v>
      </x:c>
    </x:row>
    <x:row r="88" ht="32" customHeight="1">
      <x:c r="A88" s="20" t="str">
        <x:v> Bicarbonate (CO2) </x:v>
      </x:c>
      <x:c r="B88" s="2" t="str">
        <x:v> BIC491 </x:v>
      </x:c>
      <x:c r="C88" s="21" t="n">
        <x:v>31</x:v>
      </x:c>
      <x:c r="D88" s="2" t="str">
        <x:v> Chemistry Bench </x:v>
      </x:c>
      <x:c r="E88" s="2" t="n">
        <x:v>82</x:v>
      </x:c>
    </x:row>
    <x:row r="89" ht="32" customHeight="1">
      <x:c r="A89" s="20" t="str">
        <x:v> C111 Bilirubin Direct </x:v>
      </x:c>
      <x:c r="B89" s="2" t="str">
        <x:v> BIL100 </x:v>
      </x:c>
      <x:c r="C89" s="21" t="n">
        <x:v>991</x:v>
      </x:c>
      <x:c r="D89" s="2" t="str">
        <x:v> Chemistry Bench </x:v>
      </x:c>
      <x:c r="E89" s="2" t="n">
        <x:v>83</x:v>
      </x:c>
    </x:row>
    <x:row r="90" ht="32" customHeight="1">
      <x:c r="A90" s="20" t="str">
        <x:v> Biological Indicators </x:v>
      </x:c>
      <x:c r="B90" s="2" t="str">
        <x:v> BIO100 </x:v>
      </x:c>
      <x:c r="C90" s="21" t="n">
        <x:v>5342</x:v>
      </x:c>
      <x:c r="D90" s="2" t="str">
        <x:v> TB Bench </x:v>
      </x:c>
      <x:c r="E90" s="2" t="n">
        <x:v>84</x:v>
      </x:c>
    </x:row>
    <x:row r="91" ht="32" customHeight="1">
      <x:c r="A91" s="20" t="str">
        <x:v> Biohazard Clear Bag Small </x:v>
      </x:c>
      <x:c r="B91" s="2" t="str">
        <x:v> BIO101 </x:v>
      </x:c>
      <x:c r="C91" s="21" t="n">
        <x:v>18</x:v>
      </x:c>
      <x:c r="D91" s="2" t="str">
        <x:v> TB Bench </x:v>
      </x:c>
      <x:c r="E91" s="2" t="n">
        <x:v>85</x:v>
      </x:c>
    </x:row>
    <x:row r="92" ht="32" customHeight="1">
      <x:c r="A92" s="20" t="str">
        <x:v> Biohazard Bags </x:v>
      </x:c>
      <x:c r="B92" s="2" t="str">
        <x:v> BIO111 </x:v>
      </x:c>
      <x:c r="C92" s="21" t="n">
        <x:v>4</x:v>
      </x:c>
      <x:c r="D92" s="2" t="str">
        <x:v> TB Bench </x:v>
      </x:c>
      <x:c r="E92" s="2" t="n">
        <x:v>86</x:v>
      </x:c>
    </x:row>
    <x:row r="93" ht="32" customHeight="1">
      <x:c r="A93" s="20" t="str">
        <x:v> Biobase BK280 Triglyceride </x:v>
      </x:c>
      <x:c r="B93" s="2" t="str">
        <x:v> BIOB101 </x:v>
      </x:c>
      <x:c r="C93" s="21" t="n">
        <x:v>3958</x:v>
      </x:c>
      <x:c r="D93" s="2" t="str">
        <x:v> Chemistry Bench </x:v>
      </x:c>
      <x:c r="E93" s="2" t="n">
        <x:v>87</x:v>
      </x:c>
    </x:row>
    <x:row r="94" ht="32" customHeight="1">
      <x:c r="A94" s="20" t="str">
        <x:v> Biobase BK280 HDL-Cholesterol </x:v>
      </x:c>
      <x:c r="B94" s="2" t="str">
        <x:v> BIOB102 </x:v>
      </x:c>
      <x:c r="C94" s="21" t="n">
        <x:v>3958</x:v>
      </x:c>
      <x:c r="D94" s="2" t="str">
        <x:v> Chemistry Bench </x:v>
      </x:c>
      <x:c r="E94" s="2" t="n">
        <x:v>88</x:v>
      </x:c>
    </x:row>
    <x:row r="95" ht="32" customHeight="1">
      <x:c r="A95" s="20" t="str">
        <x:v> Biobase BK280 Alkaline Phosphatase </x:v>
      </x:c>
      <x:c r="B95" s="2" t="str">
        <x:v> BIOB104 </x:v>
      </x:c>
      <x:c r="C95" s="21" t="n">
        <x:v>1232</x:v>
      </x:c>
      <x:c r="D95" s="2" t="str">
        <x:v> Chemistry Bench </x:v>
      </x:c>
      <x:c r="E95" s="2" t="n">
        <x:v>89</x:v>
      </x:c>
    </x:row>
    <x:row r="96" ht="32" customHeight="1">
      <x:c r="A96" s="20" t="str">
        <x:v> Biobase BK280 Aspartate Amino Transferase </x:v>
      </x:c>
      <x:c r="B96" s="2" t="str">
        <x:v> BIOB105 </x:v>
      </x:c>
      <x:c r="C96" s="21" t="n">
        <x:v>1264</x:v>
      </x:c>
      <x:c r="D96" s="2" t="str">
        <x:v> Chemistry Bench </x:v>
      </x:c>
      <x:c r="E96" s="2" t="n">
        <x:v>90</x:v>
      </x:c>
    </x:row>
    <x:row r="97" ht="32" customHeight="1">
      <x:c r="A97" s="20" t="str">
        <x:v> Biobase BK280 Alanine Amino Transferase </x:v>
      </x:c>
      <x:c r="B97" s="2" t="str">
        <x:v> BIOB106 </x:v>
      </x:c>
      <x:c r="C97" s="21" t="n">
        <x:v>1264</x:v>
      </x:c>
      <x:c r="D97" s="2" t="str">
        <x:v> Chemistry Bench </x:v>
      </x:c>
      <x:c r="E97" s="2" t="n">
        <x:v>91</x:v>
      </x:c>
    </x:row>
    <x:row r="98" ht="32" customHeight="1">
      <x:c r="A98" s="20" t="str">
        <x:v> Biobase BK280 Total Protein </x:v>
      </x:c>
      <x:c r="B98" s="2" t="str">
        <x:v> BIOB107 </x:v>
      </x:c>
      <x:c r="C98" s="21" t="n">
        <x:v>838</x:v>
      </x:c>
      <x:c r="D98" s="2" t="str">
        <x:v> Chemistry Bench </x:v>
      </x:c>
      <x:c r="E98" s="2" t="n">
        <x:v>92</x:v>
      </x:c>
    </x:row>
    <x:row r="99" ht="32" customHeight="1">
      <x:c r="A99" s="20" t="str">
        <x:v> Biobase BK280 Albumin </x:v>
      </x:c>
      <x:c r="B99" s="2" t="str">
        <x:v> BIOB108 </x:v>
      </x:c>
      <x:c r="C99" s="21" t="n">
        <x:v>838</x:v>
      </x:c>
      <x:c r="D99" s="2" t="str">
        <x:v> Chemistry Bench </x:v>
      </x:c>
      <x:c r="E99" s="2" t="n">
        <x:v>93</x:v>
      </x:c>
    </x:row>
    <x:row r="100" ht="32" customHeight="1">
      <x:c r="A100" s="20" t="str">
        <x:v> Biobase BK280 Direct Bilirubin </x:v>
      </x:c>
      <x:c r="B100" s="2" t="str">
        <x:v> BIOB110 </x:v>
      </x:c>
      <x:c r="C100" s="21" t="n">
        <x:v>838</x:v>
      </x:c>
      <x:c r="D100" s="2" t="str">
        <x:v> Chemistry Bench </x:v>
      </x:c>
      <x:c r="E100" s="2" t="n">
        <x:v>94</x:v>
      </x:c>
    </x:row>
    <x:row r="101" ht="32" customHeight="1">
      <x:c r="A101" s="20" t="str">
        <x:v> Biobase BK280 Urea </x:v>
      </x:c>
      <x:c r="B101" s="2" t="str">
        <x:v> BIOB111 </x:v>
      </x:c>
      <x:c r="C101" s="21" t="n">
        <x:v>1162</x:v>
      </x:c>
      <x:c r="D101" s="2" t="str">
        <x:v> Chemistry Bench </x:v>
      </x:c>
      <x:c r="E101" s="2" t="n">
        <x:v>95</x:v>
      </x:c>
    </x:row>
    <x:row r="102" ht="32" customHeight="1">
      <x:c r="A102" s="20" t="str">
        <x:v> Biobase BK280 Uric Acid </x:v>
      </x:c>
      <x:c r="B102" s="2" t="str">
        <x:v> BIOB112 </x:v>
      </x:c>
      <x:c r="C102" s="21" t="n">
        <x:v>881</x:v>
      </x:c>
      <x:c r="D102" s="2" t="str">
        <x:v> Chemistry Bench </x:v>
      </x:c>
      <x:c r="E102" s="2" t="n">
        <x:v>96</x:v>
      </x:c>
    </x:row>
    <x:row r="103" ht="32" customHeight="1">
      <x:c r="A103" s="20" t="str">
        <x:v> Biobase BK280 Creatinine </x:v>
      </x:c>
      <x:c r="B103" s="2" t="str">
        <x:v> BIOB113 </x:v>
      </x:c>
      <x:c r="C103" s="21" t="n">
        <x:v>4787</x:v>
      </x:c>
      <x:c r="D103" s="2" t="str">
        <x:v> Chemistry Bench </x:v>
      </x:c>
      <x:c r="E103" s="2" t="n">
        <x:v>97</x:v>
      </x:c>
    </x:row>
    <x:row r="104" ht="32" customHeight="1">
      <x:c r="A104" s="20" t="str">
        <x:v> Biobase BK280 Glucose </x:v>
      </x:c>
      <x:c r="B104" s="2" t="str">
        <x:v> BIOB114 </x:v>
      </x:c>
      <x:c r="C104" s="21" t="n">
        <x:v>1128</x:v>
      </x:c>
      <x:c r="D104" s="2" t="str">
        <x:v> Chemistry Bench </x:v>
      </x:c>
      <x:c r="E104" s="2" t="n">
        <x:v>98</x:v>
      </x:c>
    </x:row>
    <x:row r="105" ht="32" customHeight="1">
      <x:c r="A105" s="20" t="str">
        <x:v> Biobase BK280 Calibration level 3 </x:v>
      </x:c>
      <x:c r="B105" s="2" t="str">
        <x:v> BIOB117 </x:v>
      </x:c>
      <x:c r="C105" s="21" t="n">
        <x:v>2200</x:v>
      </x:c>
      <x:c r="D105" s="2" t="str">
        <x:v> Chemistry Bench </x:v>
      </x:c>
      <x:c r="E105" s="2" t="n">
        <x:v>99</x:v>
      </x:c>
    </x:row>
    <x:row r="106" ht="32" customHeight="1">
      <x:c r="A106" s="20" t="str">
        <x:v> Biobase BK280 Calibration level 2 </x:v>
      </x:c>
      <x:c r="B106" s="2" t="str">
        <x:v> BIOB118 </x:v>
      </x:c>
      <x:c r="C106" s="21" t="n">
        <x:v>2200</x:v>
      </x:c>
      <x:c r="D106" s="2" t="str">
        <x:v> Chemistry Bench </x:v>
      </x:c>
      <x:c r="E106" s="2" t="n">
        <x:v>100</x:v>
      </x:c>
    </x:row>
    <x:row r="107" ht="32" customHeight="1">
      <x:c r="A107" s="20" t="str">
        <x:v> Biobase BK280 Composite QC 2 </x:v>
      </x:c>
      <x:c r="B107" s="2" t="str">
        <x:v> BIOB119 </x:v>
      </x:c>
      <x:c r="C107" s="21" t="n">
        <x:v>2200</x:v>
      </x:c>
      <x:c r="D107" s="2" t="str">
        <x:v> Chemistry Bench </x:v>
      </x:c>
      <x:c r="E107" s="2" t="n">
        <x:v>101</x:v>
      </x:c>
    </x:row>
    <x:row r="108" ht="32" customHeight="1">
      <x:c r="A108" s="20" t="str">
        <x:v> Biobase BK280 Composite QC 3 </x:v>
      </x:c>
      <x:c r="B108" s="2" t="str">
        <x:v> BIOB120 </x:v>
      </x:c>
      <x:c r="C108" s="21" t="n">
        <x:v>2200</x:v>
      </x:c>
      <x:c r="D108" s="2" t="str">
        <x:v> Chemistry Bench </x:v>
      </x:c>
      <x:c r="E108" s="2" t="n">
        <x:v>102</x:v>
      </x:c>
    </x:row>
    <x:row r="109" ht="32" customHeight="1">
      <x:c r="A109" s="20" t="str">
        <x:v> Biobase BK280 HDL/LDL control </x:v>
      </x:c>
      <x:c r="B109" s="2" t="str">
        <x:v> BIOB121 </x:v>
      </x:c>
      <x:c r="C109" s="21" t="n">
        <x:v>3100</x:v>
      </x:c>
      <x:c r="D109" s="2" t="str">
        <x:v> Chemistry Bench </x:v>
      </x:c>
      <x:c r="E109" s="2" t="n">
        <x:v>103</x:v>
      </x:c>
    </x:row>
    <x:row r="110" ht="32" customHeight="1">
      <x:c r="A110" s="20" t="str">
        <x:v> Blood Collect Needles 21G </x:v>
      </x:c>
      <x:c r="B110" s="2" t="str">
        <x:v> BLO100 </x:v>
      </x:c>
      <x:c r="C110" s="21" t="n">
        <x:v>438</x:v>
      </x:c>
      <x:c r="D110" s="2" t="str">
        <x:v> Chemistry Bench </x:v>
      </x:c>
      <x:c r="E110" s="2" t="n">
        <x:v>104</x:v>
      </x:c>
    </x:row>
    <x:row r="111" ht="32" customHeight="1">
      <x:c r="A111" s="20" t="str">
        <x:v> Boditech Anti-HBs Control </x:v>
      </x:c>
      <x:c r="B111" s="2" t="str">
        <x:v> BOD100 </x:v>
      </x:c>
      <x:c r="C111" s="21" t="n">
        <x:v>1050</x:v>
      </x:c>
      <x:c r="D111" s="2" t="str">
        <x:v> Chemistry Bench </x:v>
      </x:c>
      <x:c r="E111" s="2" t="n">
        <x:v>105</x:v>
      </x:c>
    </x:row>
    <x:row r="112" ht="32" customHeight="1">
      <x:c r="A112" s="20" t="str">
        <x:v> Boditech Anti-HCV Control </x:v>
      </x:c>
      <x:c r="B112" s="2" t="str">
        <x:v> BOD101 </x:v>
      </x:c>
      <x:c r="C112" s="21" t="n">
        <x:v>1100</x:v>
      </x:c>
      <x:c r="D112" s="2" t="str">
        <x:v> Chemistry Bench </x:v>
      </x:c>
      <x:c r="E112" s="2" t="n">
        <x:v>106</x:v>
      </x:c>
    </x:row>
    <x:row r="113" ht="32" customHeight="1">
      <x:c r="A113" s="20" t="str">
        <x:v> Boditech Vitamin D Control </x:v>
      </x:c>
      <x:c r="B113" s="2" t="str">
        <x:v> BOD102 </x:v>
      </x:c>
      <x:c r="C113" s="21" t="n">
        <x:v>1083</x:v>
      </x:c>
      <x:c r="D113" s="2" t="str">
        <x:v> Chemistry Bench </x:v>
      </x:c>
      <x:c r="E113" s="2" t="n">
        <x:v>107</x:v>
      </x:c>
    </x:row>
    <x:row r="114" ht="32" customHeight="1">
      <x:c r="A114" s="20" t="str">
        <x:v> Buffer Solution pH7.0 </x:v>
      </x:c>
      <x:c r="B114" s="2" t="str">
        <x:v> BUFF101 </x:v>
      </x:c>
      <x:c r="C114" s="21" t="n">
        <x:v>560</x:v>
      </x:c>
      <x:c r="D114" s="2" t="str">
        <x:v> TB Bench </x:v>
      </x:c>
      <x:c r="E114" s="2" t="n">
        <x:v>108</x:v>
      </x:c>
    </x:row>
    <x:row r="115" ht="32" customHeight="1">
      <x:c r="A115" s="20" t="str">
        <x:v> Buffer Solution pH4.0 </x:v>
      </x:c>
      <x:c r="B115" s="2" t="str">
        <x:v> BUFF102 </x:v>
      </x:c>
      <x:c r="C115" s="21" t="n">
        <x:v>560</x:v>
      </x:c>
      <x:c r="D115" s="2" t="str">
        <x:v> TB Bench </x:v>
      </x:c>
      <x:c r="E115" s="2" t="n">
        <x:v>109</x:v>
      </x:c>
    </x:row>
    <x:row r="116" ht="32" customHeight="1">
      <x:c r="A116" s="20" t="str">
        <x:v> Buffer Solution pH10.0 </x:v>
      </x:c>
      <x:c r="B116" s="2" t="str">
        <x:v> BUFF104 </x:v>
      </x:c>
      <x:c r="C116" s="21" t="n">
        <x:v>560</x:v>
      </x:c>
      <x:c r="D116" s="2" t="str">
        <x:v> TB Bench </x:v>
      </x:c>
      <x:c r="E116" s="2" t="n">
        <x:v>110</x:v>
      </x:c>
    </x:row>
    <x:row r="117" ht="32" customHeight="1">
      <x:c r="A117" s="20" t="str">
        <x:v> CA CLEAN II  </x:v>
      </x:c>
      <x:c r="B117" s="2" t="str">
        <x:v> CACL100 </x:v>
      </x:c>
      <x:c r="C117" s="21" t="n">
        <x:v>1616</x:v>
      </x:c>
      <x:c r="D117" s="2" t="str">
        <x:v> Haemtology Bench </x:v>
      </x:c>
      <x:c r="E117" s="2" t="n">
        <x:v>111</x:v>
      </x:c>
    </x:row>
    <x:row r="118" ht="32" customHeight="1">
      <x:c r="A118" s="20" t="str">
        <x:v> CA CLEAN I </x:v>
      </x:c>
      <x:c r="B118" s="2" t="str">
        <x:v> CACL101 </x:v>
      </x:c>
      <x:c r="C118" s="21" t="n">
        <x:v>1665</x:v>
      </x:c>
      <x:c r="D118" s="2" t="str">
        <x:v> Haemtology Bench </x:v>
      </x:c>
      <x:c r="E118" s="2" t="n">
        <x:v>112</x:v>
      </x:c>
    </x:row>
    <x:row r="119" ht="32" customHeight="1">
      <x:c r="A119" s="20" t="str">
        <x:v> Calcium Arsenazo </x:v>
      </x:c>
      <x:c r="B119" s="2" t="str">
        <x:v> CAL109 </x:v>
      </x:c>
      <x:c r="C119" s="21" t="n">
        <x:v>713</x:v>
      </x:c>
      <x:c r="D119" s="2" t="str">
        <x:v> Chemistry Bench </x:v>
      </x:c>
      <x:c r="E119" s="2" t="n">
        <x:v>113</x:v>
      </x:c>
    </x:row>
    <x:row r="120" ht="32" customHeight="1">
      <x:c r="A120" s="20" t="str">
        <x:v> Calcium </x:v>
      </x:c>
      <x:c r="B120" s="2" t="str">
        <x:v> CAL569 </x:v>
      </x:c>
      <x:c r="C120" s="21" t="n">
        <x:v>28</x:v>
      </x:c>
      <x:c r="D120" s="2" t="str">
        <x:v> Chemistry Bench </x:v>
      </x:c>
      <x:c r="E120" s="2" t="n">
        <x:v>114</x:v>
      </x:c>
    </x:row>
    <x:row r="121" ht="32" customHeight="1">
      <x:c r="A121" s="20" t="str">
        <x:v> Calcium Chloride 25mm  </x:v>
      </x:c>
      <x:c r="B121" s="2" t="str">
        <x:v> CALC100 </x:v>
      </x:c>
      <x:c r="C121" s="21" t="n">
        <x:v>2698</x:v>
      </x:c>
      <x:c r="D121" s="2" t="str">
        <x:v> Haemtology Bench </x:v>
      </x:c>
      <x:c r="E121" s="2" t="n">
        <x:v>115</x:v>
      </x:c>
    </x:row>
    <x:row r="122" ht="32" customHeight="1">
      <x:c r="A122" s="20" t="str">
        <x:v> Calibration Kit 1 MPX-CAL-K25 Luminex </x:v>
      </x:c>
      <x:c r="B122" s="2" t="str">
        <x:v> CALI001 </x:v>
      </x:c>
      <x:c r="C122" s="21" t="n">
        <x:v>10832</x:v>
      </x:c>
      <x:c r="D122" s="2" t="str">
        <x:v> Research Bench </x:v>
      </x:c>
      <x:c r="E122" s="2" t="n">
        <x:v>116</x:v>
      </x:c>
    </x:row>
    <x:row r="123" ht="32" customHeight="1">
      <x:c r="A123" s="20" t="str">
        <x:v> Capilia TB Neo  </x:v>
      </x:c>
      <x:c r="B123" s="2" t="str">
        <x:v> CAPI187 </x:v>
      </x:c>
      <x:c r="C123" s="21" t="n">
        <x:v>10000</x:v>
      </x:c>
      <x:c r="D123" s="2" t="str">
        <x:v> TB Bench </x:v>
      </x:c>
      <x:c r="E123" s="2" t="n">
        <x:v>117</x:v>
      </x:c>
    </x:row>
    <x:row r="124" ht="32" customHeight="1">
      <x:c r="A124" s="20" t="str">
        <x:v> Cardiac Triple =25 tests x 2 </x:v>
      </x:c>
      <x:c r="B124" s="2" t="str">
        <x:v> CARD001 </x:v>
      </x:c>
      <x:c r="C124" s="21" t="n">
        <x:v>5200</x:v>
      </x:c>
      <x:c r="D124" s="2" t="str">
        <x:v> Chemistry Bench </x:v>
      </x:c>
      <x:c r="E124" s="2" t="n">
        <x:v>118</x:v>
      </x:c>
    </x:row>
    <x:row r="125" ht="32" customHeight="1">
      <x:c r="A125" s="20" t="str">
        <x:v> CAZ30 CEFTAZIDIME </x:v>
      </x:c>
      <x:c r="B125" s="2" t="str">
        <x:v> CAZ100 </x:v>
      </x:c>
      <x:c r="C125" s="21" t="str">
        <x:v>                                                      -  </x:v>
      </x:c>
      <x:c r="D125" s="2" t="str">
        <x:v> TB Bench </x:v>
      </x:c>
      <x:c r="E125" s="2" t="n">
        <x:v>119</x:v>
      </x:c>
    </x:row>
    <x:row r="126" ht="32" customHeight="1">
      <x:c r="A126" s="20" t="str">
        <x:v> CD2 CLINDAMYCIN </x:v>
      </x:c>
      <x:c r="B126" s="2" t="str">
        <x:v> CD2100 </x:v>
      </x:c>
      <x:c r="C126" s="21" t="str">
        <x:v>                                                      -  </x:v>
      </x:c>
      <x:c r="D126" s="2" t="str">
        <x:v> TB Bench </x:v>
      </x:c>
      <x:c r="E126" s="2" t="n">
        <x:v>120</x:v>
      </x:c>
    </x:row>
    <x:row r="127" ht="32" customHeight="1">
      <x:c r="A127" s="20" t="str">
        <x:v> CD Chex Plus </x:v>
      </x:c>
      <x:c r="B127" s="2" t="str">
        <x:v> CDCH100 </x:v>
      </x:c>
      <x:c r="C127" s="21" t="n">
        <x:v>16329</x:v>
      </x:c>
      <x:c r="D127" s="2" t="str">
        <x:v> Haemtology Bench </x:v>
      </x:c>
      <x:c r="E127" s="2" t="n">
        <x:v>121</x:v>
      </x:c>
    </x:row>
    <x:row r="128" ht="32" customHeight="1">
      <x:c r="A128" s="20" t="str">
        <x:v> CD4% Easy count Kit </x:v>
      </x:c>
      <x:c r="B128" s="2" t="str">
        <x:v> CDE100 </x:v>
      </x:c>
      <x:c r="C128" s="21" t="n">
        <x:v>16023</x:v>
      </x:c>
      <x:c r="D128" s="2" t="str">
        <x:v> Flowsymmetry Bench </x:v>
      </x:c>
      <x:c r="E128" s="2" t="n">
        <x:v>122</x:v>
      </x:c>
    </x:row>
    <x:row r="129" ht="32" customHeight="1">
      <x:c r="A129" s="20" t="str">
        <x:v> Cell Pack DCL </x:v>
      </x:c>
      <x:c r="B129" s="2" t="str">
        <x:v> CEL101 </x:v>
      </x:c>
      <x:c r="C129" s="21" t="n">
        <x:v>2746</x:v>
      </x:c>
      <x:c r="D129" s="2" t="str">
        <x:v> Chemistry Bench </x:v>
      </x:c>
      <x:c r="E129" s="2" t="n">
        <x:v>123</x:v>
      </x:c>
    </x:row>
    <x:row r="130" ht="32" customHeight="1">
      <x:c r="A130" s="20" t="str">
        <x:v> Cell Pack DFL </x:v>
      </x:c>
      <x:c r="B130" s="2" t="str">
        <x:v> CEL102 </x:v>
      </x:c>
      <x:c r="C130" s="21" t="n">
        <x:v>12436</x:v>
      </x:c>
      <x:c r="D130" s="2" t="str">
        <x:v> Haemtology Bench </x:v>
      </x:c>
      <x:c r="E130" s="2" t="n">
        <x:v>124</x:v>
      </x:c>
    </x:row>
    <x:row r="131" ht="32" customHeight="1">
      <x:c r="A131" s="20" t="str">
        <x:v> Cell Sheath Haemogram Test Rea </x:v>
      </x:c>
      <x:c r="B131" s="2" t="str">
        <x:v> CEL431 </x:v>
      </x:c>
      <x:c r="C131" s="21" t="n">
        <x:v>4857</x:v>
      </x:c>
      <x:c r="D131" s="2" t="str">
        <x:v> Haemtology Bench </x:v>
      </x:c>
      <x:c r="E131" s="2" t="n">
        <x:v>125</x:v>
      </x:c>
    </x:row>
    <x:row r="132" ht="32" customHeight="1">
      <x:c r="A132" s="20" t="str">
        <x:v> Cell Cleaner Haemogram Test Re </x:v>
      </x:c>
      <x:c r="B132" s="2" t="str">
        <x:v> CEL436 </x:v>
      </x:c>
      <x:c r="C132" s="21" t="n">
        <x:v>3278</x:v>
      </x:c>
      <x:c r="D132" s="2" t="str">
        <x:v> Chemistry Bench </x:v>
      </x:c>
      <x:c r="E132" s="2" t="n">
        <x:v>126</x:v>
      </x:c>
    </x:row>
    <x:row r="133" ht="32" customHeight="1">
      <x:c r="A133" s="20" t="str">
        <x:v> CFPO-100 x 4 </x:v>
      </x:c>
      <x:c r="B133" s="2" t="str">
        <x:v> CFPO100 </x:v>
      </x:c>
      <x:c r="C133" s="21" t="n">
        <x:v>1000</x:v>
      </x:c>
      <x:c r="D133" s="2" t="str">
        <x:v> Chemistry Bench </x:v>
      </x:c>
      <x:c r="E133" s="2" t="n">
        <x:v>127</x:v>
      </x:c>
    </x:row>
    <x:row r="134" ht="32" customHeight="1">
      <x:c r="A134" s="20" t="str">
        <x:v> CFPO-101 x 4 </x:v>
      </x:c>
      <x:c r="B134" s="2" t="str">
        <x:v> CFPO101 </x:v>
      </x:c>
      <x:c r="C134" s="21" t="n">
        <x:v>1100</x:v>
      </x:c>
      <x:c r="D134" s="2" t="str">
        <x:v> Chemistry Bench </x:v>
      </x:c>
      <x:c r="E134" s="2" t="n">
        <x:v>128</x:v>
      </x:c>
    </x:row>
    <x:row r="135" ht="32" customHeight="1">
      <x:c r="A135" s="20" t="str">
        <x:v> CFPO-103 x 4 </x:v>
      </x:c>
      <x:c r="B135" s="2" t="str">
        <x:v> CFPO103 </x:v>
      </x:c>
      <x:c r="C135" s="21" t="n">
        <x:v>1000</x:v>
      </x:c>
      <x:c r="D135" s="2" t="str">
        <x:v> Chemistry Bench </x:v>
      </x:c>
      <x:c r="E135" s="2" t="n">
        <x:v>129</x:v>
      </x:c>
    </x:row>
    <x:row r="136" ht="32" customHeight="1">
      <x:c r="A136" s="20" t="str">
        <x:v> CFPO-94 x 4 </x:v>
      </x:c>
      <x:c r="B136" s="2" t="str">
        <x:v> CFPO94 </x:v>
      </x:c>
      <x:c r="C136" s="21" t="n">
        <x:v>1056</x:v>
      </x:c>
      <x:c r="D136" s="2" t="str">
        <x:v> Chemistry Bench </x:v>
      </x:c>
      <x:c r="E136" s="2" t="n">
        <x:v>130</x:v>
      </x:c>
    </x:row>
    <x:row r="137" ht="32" customHeight="1">
      <x:c r="A137" s="20" t="str">
        <x:v> CFPO-95 x 6 </x:v>
      </x:c>
      <x:c r="B137" s="2" t="str">
        <x:v> CFPO95 </x:v>
      </x:c>
      <x:c r="C137" s="21" t="n">
        <x:v>1029</x:v>
      </x:c>
      <x:c r="D137" s="2" t="str">
        <x:v> Chemistry Bench </x:v>
      </x:c>
      <x:c r="E137" s="2" t="n">
        <x:v>131</x:v>
      </x:c>
    </x:row>
    <x:row r="138" ht="32" customHeight="1">
      <x:c r="A138" s="20" t="str">
        <x:v> CFPO-96 x 2 </x:v>
      </x:c>
      <x:c r="B138" s="2" t="str">
        <x:v> CFPO96 </x:v>
      </x:c>
      <x:c r="C138" s="21" t="n">
        <x:v>1022</x:v>
      </x:c>
      <x:c r="D138" s="2" t="str">
        <x:v> Chemistry Bench </x:v>
      </x:c>
      <x:c r="E138" s="2" t="n">
        <x:v>132</x:v>
      </x:c>
    </x:row>
    <x:row r="139" ht="32" customHeight="1">
      <x:c r="A139" s="20" t="str">
        <x:v> CFPO-98 x 4 </x:v>
      </x:c>
      <x:c r="B139" s="2" t="str">
        <x:v> CFPO98 </x:v>
      </x:c>
      <x:c r="C139" s="21" t="n">
        <x:v>1050</x:v>
      </x:c>
      <x:c r="D139" s="2" t="str">
        <x:v> Chemistry Bench </x:v>
      </x:c>
      <x:c r="E139" s="2" t="n">
        <x:v>133</x:v>
      </x:c>
    </x:row>
    <x:row r="140" ht="32" customHeight="1">
      <x:c r="A140" s="20" t="str">
        <x:v> INDOLE KOVACS </x:v>
      </x:c>
      <x:c r="B140" s="2" t="str">
        <x:v> CHE102 </x:v>
      </x:c>
      <x:c r="C140" s="21" t="str">
        <x:v>                                                      -  </x:v>
      </x:c>
      <x:c r="D140" s="2" t="str">
        <x:v> TB Bench </x:v>
      </x:c>
      <x:c r="E140" s="2" t="n">
        <x:v>134</x:v>
      </x:c>
    </x:row>
    <x:row r="141" ht="32" customHeight="1">
      <x:c r="A141" s="20" t="str">
        <x:v> CCDA SELECTIVE SUPPLEMENT </x:v>
      </x:c>
      <x:c r="B141" s="2" t="str">
        <x:v> CHE103 </x:v>
      </x:c>
      <x:c r="C141" s="21" t="str">
        <x:v>                                                      -  </x:v>
      </x:c>
      <x:c r="D141" s="2" t="str">
        <x:v> TB Bench </x:v>
      </x:c>
      <x:c r="E141" s="2" t="n">
        <x:v>135</x:v>
      </x:c>
    </x:row>
    <x:row r="142" ht="32" customHeight="1">
      <x:c r="A142" s="20" t="str">
        <x:v> GRAM'S IODINE </x:v>
      </x:c>
      <x:c r="B142" s="2" t="str">
        <x:v> CHE105 </x:v>
      </x:c>
      <x:c r="C142" s="21" t="str">
        <x:v>                                                      -  </x:v>
      </x:c>
      <x:c r="D142" s="2" t="str">
        <x:v> TB Bench </x:v>
      </x:c>
      <x:c r="E142" s="2" t="n">
        <x:v>136</x:v>
      </x:c>
    </x:row>
    <x:row r="143" ht="32" customHeight="1">
      <x:c r="A143" s="20" t="str">
        <x:v> GRAM'S DECOLOURIZER </x:v>
      </x:c>
      <x:c r="B143" s="2" t="str">
        <x:v> CHE106 </x:v>
      </x:c>
      <x:c r="C143" s="21" t="str">
        <x:v>                                                      -  </x:v>
      </x:c>
      <x:c r="D143" s="2" t="str">
        <x:v> TB Bench </x:v>
      </x:c>
      <x:c r="E143" s="2" t="n">
        <x:v>137</x:v>
      </x:c>
    </x:row>
    <x:row r="144" ht="32" customHeight="1">
      <x:c r="A144" s="20" t="str">
        <x:v> Chloride Electrode </x:v>
      </x:c>
      <x:c r="B144" s="2" t="str">
        <x:v> CHL100 </x:v>
      </x:c>
      <x:c r="C144" s="21" t="n">
        <x:v>29897</x:v>
      </x:c>
      <x:c r="D144" s="2" t="str">
        <x:v> Chemistry Bench </x:v>
      </x:c>
      <x:c r="E144" s="2" t="n">
        <x:v>138</x:v>
      </x:c>
    </x:row>
    <x:row r="145" ht="32" customHeight="1">
      <x:c r="A145" s="20" t="str">
        <x:v> C111 Cholesterol </x:v>
      </x:c>
      <x:c r="B145" s="2" t="str">
        <x:v> CHO101 </x:v>
      </x:c>
      <x:c r="C145" s="21" t="n">
        <x:v>5308</x:v>
      </x:c>
      <x:c r="D145" s="2" t="str">
        <x:v> Chemistry Bench </x:v>
      </x:c>
      <x:c r="E145" s="2" t="n">
        <x:v>139</x:v>
      </x:c>
    </x:row>
    <x:row r="146" ht="32" customHeight="1">
      <x:c r="A146" s="20" t="str">
        <x:v> Cholesterol  </x:v>
      </x:c>
      <x:c r="B146" s="2" t="str">
        <x:v> CHO111 </x:v>
      </x:c>
      <x:c r="C146" s="21" t="n">
        <x:v>1670</x:v>
      </x:c>
      <x:c r="D146" s="2" t="str">
        <x:v> Chemistry Bench </x:v>
      </x:c>
      <x:c r="E146" s="2" t="n">
        <x:v>140</x:v>
      </x:c>
    </x:row>
    <x:row r="147" ht="32" customHeight="1">
      <x:c r="A147" s="20" t="str">
        <x:v> Cholestrol </x:v>
      </x:c>
      <x:c r="B147" s="2" t="str">
        <x:v> CHO503 </x:v>
      </x:c>
      <x:c r="C147" s="21" t="n">
        <x:v>28</x:v>
      </x:c>
      <x:c r="D147" s="2" t="str">
        <x:v> Chemistry Bench </x:v>
      </x:c>
      <x:c r="E147" s="2" t="n">
        <x:v>141</x:v>
      </x:c>
    </x:row>
    <x:row r="148" ht="32" customHeight="1">
      <x:c r="A148" s="20" t="str">
        <x:v> Chromogr A mouse clone LK2H10 7ml RTU </x:v>
      </x:c>
      <x:c r="B148" s="2" t="str">
        <x:v> CHR120 </x:v>
      </x:c>
      <x:c r="C148" s="21" t="n">
        <x:v>3839</x:v>
      </x:c>
      <x:c r="D148" s="2" t="str">
        <x:v> Chemistry Bench </x:v>
      </x:c>
      <x:c r="E148" s="2" t="n">
        <x:v>142</x:v>
      </x:c>
    </x:row>
    <x:row r="149" ht="32" customHeight="1">
      <x:c r="A149" s="20" t="str">
        <x:v> CIP5 CIPROFLOXACIN </x:v>
      </x:c>
      <x:c r="B149" s="2" t="str">
        <x:v> CIP100 </x:v>
      </x:c>
      <x:c r="C149" s="21" t="str">
        <x:v>                                                      -  </x:v>
      </x:c>
      <x:c r="D149" s="2" t="str">
        <x:v> TB Bench </x:v>
      </x:c>
      <x:c r="E149" s="2" t="n">
        <x:v>143</x:v>
      </x:c>
    </x:row>
    <x:row r="150" ht="32" customHeight="1">
      <x:c r="A150" s="20" t="str">
        <x:v> Citrol II  </x:v>
      </x:c>
      <x:c r="B150" s="2" t="str">
        <x:v> CITR101 </x:v>
      </x:c>
      <x:c r="C150" s="21" t="n">
        <x:v>2396</x:v>
      </x:c>
      <x:c r="D150" s="2" t="str">
        <x:v> Reception Bench </x:v>
      </x:c>
      <x:c r="E150" s="2" t="n">
        <x:v>144</x:v>
      </x:c>
    </x:row>
    <x:row r="151" ht="32" customHeight="1">
      <x:c r="A151" s="20" t="str">
        <x:v> Citrol I </x:v>
      </x:c>
      <x:c r="B151" s="2" t="str">
        <x:v> CITR102 </x:v>
      </x:c>
      <x:c r="C151" s="21" t="n">
        <x:v>2401</x:v>
      </x:c>
      <x:c r="D151" s="2" t="str">
        <x:v> Haemtology Bench </x:v>
      </x:c>
      <x:c r="E151" s="2" t="n">
        <x:v>145</x:v>
      </x:c>
    </x:row>
    <x:row r="152" ht="32" customHeight="1">
      <x:c r="A152" s="20" t="str">
        <x:v> Cleaning Solution ODR20067 </x:v>
      </x:c>
      <x:c r="B152" s="2" t="str">
        <x:v> CLE101 </x:v>
      </x:c>
      <x:c r="C152" s="21" t="n">
        <x:v>1336</x:v>
      </x:c>
      <x:c r="D152" s="2" t="str">
        <x:v> Chemistry Bench </x:v>
      </x:c>
      <x:c r="E152" s="2" t="n">
        <x:v>146</x:v>
      </x:c>
    </x:row>
    <x:row r="153" ht="32" customHeight="1">
      <x:c r="A153" s="20" t="str">
        <x:v> Cleanac 3 (detergent) </x:v>
      </x:c>
      <x:c r="B153" s="2" t="str">
        <x:v> CLEA277 </x:v>
      </x:c>
      <x:c r="C153" s="21" t="n">
        <x:v>3278</x:v>
      </x:c>
      <x:c r="D153" s="2" t="str">
        <x:v> Chemistry Bench </x:v>
      </x:c>
      <x:c r="E153" s="2" t="n">
        <x:v>147</x:v>
      </x:c>
    </x:row>
    <x:row r="154" ht="32" customHeight="1">
      <x:c r="A154" s="20" t="str">
        <x:v> Cleanac ( detergent) </x:v>
      </x:c>
      <x:c r="B154" s="2" t="str">
        <x:v> CLEA558 </x:v>
      </x:c>
      <x:c r="C154" s="21" t="n">
        <x:v>4149</x:v>
      </x:c>
      <x:c r="D154" s="2" t="str">
        <x:v> Chemistry Bench </x:v>
      </x:c>
      <x:c r="E154" s="2" t="n">
        <x:v>148</x:v>
      </x:c>
    </x:row>
    <x:row r="155" ht="32" customHeight="1">
      <x:c r="A155" s="20" t="str">
        <x:v> CN10 GENTAMICIN </x:v>
      </x:c>
      <x:c r="B155" s="2" t="str">
        <x:v> CN1100 </x:v>
      </x:c>
      <x:c r="C155" s="21" t="str">
        <x:v>                                                      -  </x:v>
      </x:c>
      <x:c r="D155" s="2" t="str">
        <x:v> TB Bench </x:v>
      </x:c>
      <x:c r="E155" s="2" t="n">
        <x:v>149</x:v>
      </x:c>
    </x:row>
    <x:row r="156" ht="32" customHeight="1">
      <x:c r="A156" s="20" t="str">
        <x:v>Source error: #N/A</x:v>
      </x:c>
      <x:c r="B156" s="2" t="str">
        <x:v> COB101 </x:v>
      </x:c>
      <x:c r="C156" s="21" t="n">
        <x:v>1130</x:v>
      </x:c>
      <x:c r="D156" s="2" t="str">
        <x:v> Chemistry Bench </x:v>
      </x:c>
      <x:c r="E156" s="2" t="n">
        <x:v>150</x:v>
      </x:c>
    </x:row>
    <x:row r="157" ht="32" customHeight="1">
      <x:c r="A157" s="20" t="str">
        <x:v> Cobas C111 Albumin </x:v>
      </x:c>
      <x:c r="B157" s="2" t="str">
        <x:v> COB106 </x:v>
      </x:c>
      <x:c r="C157" s="21" t="n">
        <x:v>3442</x:v>
      </x:c>
      <x:c r="D157" s="2" t="str">
        <x:v> Chemistry Bench </x:v>
      </x:c>
      <x:c r="E157" s="2" t="n">
        <x:v>151</x:v>
      </x:c>
    </x:row>
    <x:row r="158" ht="32" customHeight="1">
      <x:c r="A158" s="20" t="str">
        <x:v> Cobas C111 Alkaline Phosphate </x:v>
      </x:c>
      <x:c r="B158" s="2" t="str">
        <x:v> COB107 </x:v>
      </x:c>
      <x:c r="C158" s="21" t="n">
        <x:v>2468</x:v>
      </x:c>
      <x:c r="D158" s="2" t="str">
        <x:v> Chemistry Bench </x:v>
      </x:c>
      <x:c r="E158" s="2" t="n">
        <x:v>152</x:v>
      </x:c>
    </x:row>
    <x:row r="159" ht="32" customHeight="1">
      <x:c r="A159" s="20" t="str">
        <x:v> Cobas C111 GPT/ALT </x:v>
      </x:c>
      <x:c r="B159" s="2" t="str">
        <x:v> COB108 </x:v>
      </x:c>
      <x:c r="C159" s="21" t="n">
        <x:v>4259</x:v>
      </x:c>
      <x:c r="D159" s="2" t="str">
        <x:v> Chemistry Bench </x:v>
      </x:c>
      <x:c r="E159" s="2" t="n">
        <x:v>153</x:v>
      </x:c>
    </x:row>
    <x:row r="160" ht="32" customHeight="1">
      <x:c r="A160" s="20" t="str">
        <x:v> Cobas C111   GOT / AST </x:v>
      </x:c>
      <x:c r="B160" s="2" t="str">
        <x:v> COB109 </x:v>
      </x:c>
      <x:c r="C160" s="21" t="n">
        <x:v>4229</x:v>
      </x:c>
      <x:c r="D160" s="2" t="str">
        <x:v> Chemistry Bench </x:v>
      </x:c>
      <x:c r="E160" s="2" t="n">
        <x:v>154</x:v>
      </x:c>
    </x:row>
    <x:row r="161" ht="32" customHeight="1">
      <x:c r="A161" s="20" t="str">
        <x:v> Cobas C111 Creatinine </x:v>
      </x:c>
      <x:c r="B161" s="2" t="str">
        <x:v> COB110 </x:v>
      </x:c>
      <x:c r="C161" s="21" t="n">
        <x:v>2783</x:v>
      </x:c>
      <x:c r="D161" s="2" t="str">
        <x:v> Chemistry Bench </x:v>
      </x:c>
      <x:c r="E161" s="2" t="n">
        <x:v>155</x:v>
      </x:c>
    </x:row>
    <x:row r="162" ht="32" customHeight="1">
      <x:c r="A162" s="20" t="str">
        <x:v> Cobas C111 Total Bilirubin </x:v>
      </x:c>
      <x:c r="B162" s="2" t="str">
        <x:v> COB112 </x:v>
      </x:c>
      <x:c r="C162" s="21" t="n">
        <x:v>3844</x:v>
      </x:c>
      <x:c r="D162" s="2" t="str">
        <x:v> Chemistry Bench </x:v>
      </x:c>
      <x:c r="E162" s="2" t="n">
        <x:v>156</x:v>
      </x:c>
    </x:row>
    <x:row r="163" ht="32" customHeight="1">
      <x:c r="A163" s="20" t="str">
        <x:v> Cobas C111 Calibrator for Automated System (Cfas) </x:v>
      </x:c>
      <x:c r="B163" s="2" t="str">
        <x:v> COB113 </x:v>
      </x:c>
      <x:c r="C163" s="21" t="n">
        <x:v>8991</x:v>
      </x:c>
      <x:c r="D163" s="2" t="str">
        <x:v> Chemistry Bench </x:v>
      </x:c>
      <x:c r="E163" s="2" t="n">
        <x:v>157</x:v>
      </x:c>
    </x:row>
    <x:row r="164" ht="32" customHeight="1">
      <x:c r="A164" s="20" t="str">
        <x:v> Cobas C111 Preclnorm U </x:v>
      </x:c>
      <x:c r="B164" s="2" t="str">
        <x:v> COB114 </x:v>
      </x:c>
      <x:c r="C164" s="21" t="n">
        <x:v>7971</x:v>
      </x:c>
      <x:c r="D164" s="2" t="str">
        <x:v> Chemistry Bench </x:v>
      </x:c>
      <x:c r="E164" s="2" t="n">
        <x:v>158</x:v>
      </x:c>
    </x:row>
    <x:row r="165" ht="32" customHeight="1">
      <x:c r="A165" s="20" t="str">
        <x:v> Cobas C111  Precipath U </x:v>
      </x:c>
      <x:c r="B165" s="2" t="str">
        <x:v> COB115 </x:v>
      </x:c>
      <x:c r="C165" s="21" t="n">
        <x:v>6986</x:v>
      </x:c>
      <x:c r="D165" s="2" t="str">
        <x:v> Chemistry Bench </x:v>
      </x:c>
      <x:c r="E165" s="2" t="n">
        <x:v>159</x:v>
      </x:c>
    </x:row>
    <x:row r="166" ht="32" customHeight="1">
      <x:c r="A166" s="20" t="str">
        <x:v> Cobas C111 Thermal Printer Paper </x:v>
      </x:c>
      <x:c r="B166" s="2" t="str">
        <x:v> COB116 </x:v>
      </x:c>
      <x:c r="C166" s="21" t="n">
        <x:v>282</x:v>
      </x:c>
      <x:c r="D166" s="2" t="str">
        <x:v> Chemistry Bench </x:v>
      </x:c>
      <x:c r="E166" s="2" t="n">
        <x:v>160</x:v>
      </x:c>
    </x:row>
    <x:row r="167" ht="32" customHeight="1">
      <x:c r="A167" s="20" t="str">
        <x:v> Cobas C111 Integra Cleaner </x:v>
      </x:c>
      <x:c r="B167" s="2" t="str">
        <x:v> COB117 </x:v>
      </x:c>
      <x:c r="C167" s="21" t="n">
        <x:v>5934</x:v>
      </x:c>
      <x:c r="D167" s="2" t="str">
        <x:v> Chemistry Bench </x:v>
      </x:c>
      <x:c r="E167" s="2" t="n">
        <x:v>161</x:v>
      </x:c>
    </x:row>
    <x:row r="168" ht="32" customHeight="1">
      <x:c r="A168" s="20" t="str">
        <x:v> Cobas C111 Nacl Diluent 9% </x:v>
      </x:c>
      <x:c r="B168" s="2" t="str">
        <x:v> COB118 </x:v>
      </x:c>
      <x:c r="C168" s="21" t="n">
        <x:v>1382</x:v>
      </x:c>
      <x:c r="D168" s="2" t="str">
        <x:v> Chemistry Bench </x:v>
      </x:c>
      <x:c r="E168" s="2" t="n">
        <x:v>162</x:v>
      </x:c>
    </x:row>
    <x:row r="169" ht="32" customHeight="1">
      <x:c r="A169" s="20" t="str">
        <x:v> Cobas C111 Calibrator for Automated System(Cfas)Lipids FRG </x:v>
      </x:c>
      <x:c r="B169" s="2" t="str">
        <x:v> COB128 </x:v>
      </x:c>
      <x:c r="C169" s="21" t="n">
        <x:v>25297</x:v>
      </x:c>
      <x:c r="D169" s="2" t="str">
        <x:v> Chemistry Bench </x:v>
      </x:c>
      <x:c r="E169" s="2" t="n">
        <x:v>163</x:v>
      </x:c>
    </x:row>
    <x:row r="170" ht="32" customHeight="1">
      <x:c r="A170" s="20" t="str">
        <x:v> Cobas C111 Precinorm L </x:v>
      </x:c>
      <x:c r="B170" s="2" t="str">
        <x:v> COB130 </x:v>
      </x:c>
      <x:c r="C170" s="21" t="n">
        <x:v>6986</x:v>
      </x:c>
      <x:c r="D170" s="2" t="str">
        <x:v> Chemistry Bench </x:v>
      </x:c>
      <x:c r="E170" s="2" t="n">
        <x:v>164</x:v>
      </x:c>
    </x:row>
    <x:row r="171" ht="32" customHeight="1">
      <x:c r="A171" s="20" t="str">
        <x:v> C111 Cobas Sample Cups </x:v>
      </x:c>
      <x:c r="B171" s="2" t="str">
        <x:v> COB131 </x:v>
      </x:c>
      <x:c r="C171" s="21" t="n">
        <x:v>1301</x:v>
      </x:c>
      <x:c r="D171" s="2" t="str">
        <x:v> Chemistry Bench </x:v>
      </x:c>
      <x:c r="E171" s="2" t="n">
        <x:v>165</x:v>
      </x:c>
    </x:row>
    <x:row r="172" ht="32" customHeight="1">
      <x:c r="A172" s="20" t="str">
        <x:v> Count Check beads Green </x:v>
      </x:c>
      <x:c r="B172" s="2" t="str">
        <x:v> COCH100 </x:v>
      </x:c>
      <x:c r="C172" s="21" t="n">
        <x:v>2012</x:v>
      </x:c>
      <x:c r="D172" s="2" t="str">
        <x:v> Haemtology Bench </x:v>
      </x:c>
      <x:c r="E172" s="2" t="n">
        <x:v>166</x:v>
      </x:c>
    </x:row>
    <x:row r="173" ht="32" customHeight="1">
      <x:c r="A173" s="20" t="str">
        <x:v> 23G Collection Needles </x:v>
      </x:c>
      <x:c r="B173" s="2" t="str">
        <x:v> COLL101 </x:v>
      </x:c>
      <x:c r="C173" s="21" t="n">
        <x:v>56</x:v>
      </x:c>
      <x:c r="D173" s="2" t="str">
        <x:v> Chemistry Bench </x:v>
      </x:c>
      <x:c r="E173" s="2" t="n">
        <x:v>167</x:v>
      </x:c>
    </x:row>
    <x:row r="174" ht="32" customHeight="1">
      <x:c r="A174" s="20" t="str">
        <x:v> 21G Collection Needles </x:v>
      </x:c>
      <x:c r="B174" s="2" t="str">
        <x:v> COLL102 </x:v>
      </x:c>
      <x:c r="C174" s="21" t="str">
        <x:v>                                                      -  </x:v>
      </x:c>
      <x:c r="D174" s="2" t="str">
        <x:v> Chemistry Bench </x:v>
      </x:c>
      <x:c r="E174" s="2" t="n">
        <x:v>168</x:v>
      </x:c>
    </x:row>
    <x:row r="175" ht="32" customHeight="1">
      <x:c r="A175" s="20" t="str">
        <x:v> Compressed Gauze Swabs 10cm x1 </x:v>
      </x:c>
      <x:c r="B175" s="2" t="str">
        <x:v> COM166 </x:v>
      </x:c>
      <x:c r="C175" s="21" t="n">
        <x:v>65</x:v>
      </x:c>
      <x:c r="D175" s="2" t="str">
        <x:v> Chemistry Bench </x:v>
      </x:c>
      <x:c r="E175" s="2" t="n">
        <x:v>169</x:v>
      </x:c>
    </x:row>
    <x:row r="176" ht="32" customHeight="1">
      <x:c r="A176" s="20" t="str">
        <x:v> Control Serum Level 1 </x:v>
      </x:c>
      <x:c r="B176" s="2" t="str">
        <x:v> CON119 </x:v>
      </x:c>
      <x:c r="C176" s="21" t="n">
        <x:v>8822</x:v>
      </x:c>
      <x:c r="D176" s="2" t="str">
        <x:v> Chemistry Bench </x:v>
      </x:c>
      <x:c r="E176" s="2" t="n">
        <x:v>170</x:v>
      </x:c>
    </x:row>
    <x:row r="177" ht="32" customHeight="1">
      <x:c r="A177" s="20" t="str">
        <x:v> Contrad 70 </x:v>
      </x:c>
      <x:c r="B177" s="2" t="str">
        <x:v> CON120 </x:v>
      </x:c>
      <x:c r="C177" s="21" t="n">
        <x:v>867</x:v>
      </x:c>
      <x:c r="D177" s="2" t="str">
        <x:v> Chemistry Bench </x:v>
      </x:c>
      <x:c r="E177" s="2" t="n">
        <x:v>171</x:v>
      </x:c>
    </x:row>
    <x:row r="178" ht="32" customHeight="1">
      <x:c r="A178" s="20" t="str">
        <x:v> Control Serum Level 2 </x:v>
      </x:c>
      <x:c r="B178" s="2" t="str">
        <x:v> CON145 </x:v>
      </x:c>
      <x:c r="C178" s="21" t="n">
        <x:v>9813</x:v>
      </x:c>
      <x:c r="D178" s="2" t="str">
        <x:v> Chemistry Bench </x:v>
      </x:c>
      <x:c r="E178" s="2" t="n">
        <x:v>172</x:v>
      </x:c>
    </x:row>
    <x:row r="179" ht="32" customHeight="1">
      <x:c r="A179" s="20" t="str">
        <x:v> CPT30 CEFTAROLINE </x:v>
      </x:c>
      <x:c r="B179" s="2" t="str">
        <x:v> CPT100 </x:v>
      </x:c>
      <x:c r="C179" s="21" t="str">
        <x:v>                                                      -  </x:v>
      </x:c>
      <x:c r="D179" s="2" t="str">
        <x:v> TB Bench </x:v>
      </x:c>
      <x:c r="E179" s="2" t="n">
        <x:v>173</x:v>
      </x:c>
    </x:row>
    <x:row r="180" ht="32" customHeight="1">
      <x:c r="A180" s="20" t="str">
        <x:v> Crag Lateral Flow Strips </x:v>
      </x:c>
      <x:c r="B180" s="2" t="str">
        <x:v> CRAG100 </x:v>
      </x:c>
      <x:c r="C180" s="21" t="n">
        <x:v>3800</x:v>
      </x:c>
      <x:c r="D180" s="2" t="str">
        <x:v> TB Bench </x:v>
      </x:c>
      <x:c r="E180" s="2" t="n">
        <x:v>174</x:v>
      </x:c>
    </x:row>
    <x:row r="181" ht="32" customHeight="1">
      <x:c r="A181" s="20" t="str">
        <x:v> Creatinine Chemistry 11 Reagen </x:v>
      </x:c>
      <x:c r="B181" s="2" t="str">
        <x:v> CRE349 </x:v>
      </x:c>
      <x:c r="C181" s="21" t="n">
        <x:v>1448</x:v>
      </x:c>
      <x:c r="D181" s="2" t="str">
        <x:v> Chemistry Bench </x:v>
      </x:c>
      <x:c r="E181" s="2" t="n">
        <x:v>175</x:v>
      </x:c>
    </x:row>
    <x:row r="182" ht="32" customHeight="1">
      <x:c r="A182" s="20" t="str">
        <x:v> Creatinine </x:v>
      </x:c>
      <x:c r="B182" s="2" t="str">
        <x:v> CRE507 </x:v>
      </x:c>
      <x:c r="C182" s="21" t="n">
        <x:v>28</x:v>
      </x:c>
      <x:c r="D182" s="2" t="str">
        <x:v> Chemistry Bench </x:v>
      </x:c>
      <x:c r="E182" s="2" t="n">
        <x:v>176</x:v>
      </x:c>
    </x:row>
    <x:row r="183" ht="32" customHeight="1">
      <x:c r="A183" s="20" t="str">
        <x:v>  CEFTRIAXONE </x:v>
      </x:c>
      <x:c r="B183" s="2" t="str">
        <x:v> CRO100 </x:v>
      </x:c>
      <x:c r="C183" s="21" t="str">
        <x:v>                                                      -  </x:v>
      </x:c>
      <x:c r="D183" s="2" t="str">
        <x:v> TB Bench </x:v>
      </x:c>
      <x:c r="E183" s="2" t="n">
        <x:v>177</x:v>
      </x:c>
    </x:row>
    <x:row r="184" ht="32" customHeight="1">
      <x:c r="A184" s="20" t="str">
        <x:v> CRP (OSR 6147) </x:v>
      </x:c>
      <x:c r="B184" s="2" t="str">
        <x:v> CRP001 </x:v>
      </x:c>
      <x:c r="C184" s="21" t="n">
        <x:v>13194</x:v>
      </x:c>
      <x:c r="D184" s="2" t="str">
        <x:v> Chemistry Bench </x:v>
      </x:c>
      <x:c r="E184" s="2" t="n">
        <x:v>178</x:v>
      </x:c>
    </x:row>
    <x:row r="185" ht="32" customHeight="1">
      <x:c r="A185" s="20" t="str">
        <x:v> CRP = 25 tests x 2 </x:v>
      </x:c>
      <x:c r="B185" s="2" t="str">
        <x:v> CRP002 </x:v>
      </x:c>
      <x:c r="C185" s="21" t="n">
        <x:v>2300</x:v>
      </x:c>
      <x:c r="D185" s="2" t="str">
        <x:v> Chemistry Bench </x:v>
      </x:c>
      <x:c r="E185" s="2" t="n">
        <x:v>179</x:v>
      </x:c>
    </x:row>
    <x:row r="186" ht="32" customHeight="1">
      <x:c r="A186" s="20" t="str">
        <x:v> 9 x 9 Cryoboxes </x:v>
      </x:c>
      <x:c r="B186" s="2" t="str">
        <x:v> CRY101 </x:v>
      </x:c>
      <x:c r="C186" s="21" t="n">
        <x:v>31</x:v>
      </x:c>
      <x:c r="D186" s="2" t="str">
        <x:v> Research Bench </x:v>
      </x:c>
      <x:c r="E186" s="2" t="n">
        <x:v>180</x:v>
      </x:c>
    </x:row>
    <x:row r="187" ht="32" customHeight="1">
      <x:c r="A187" s="20" t="str">
        <x:v> Cryo Box 7 x 7  Array white Card Board </x:v>
      </x:c>
      <x:c r="B187" s="2" t="str">
        <x:v> CRYO100 </x:v>
      </x:c>
      <x:c r="C187" s="21" t="n">
        <x:v>69</x:v>
      </x:c>
      <x:c r="D187" s="2" t="str">
        <x:v> Research Bench </x:v>
      </x:c>
      <x:c r="E187" s="2" t="n">
        <x:v>181</x:v>
      </x:c>
    </x:row>
    <x:row r="188" ht="32" customHeight="1">
      <x:c r="A188" s="20" t="str">
        <x:v> NUTRIENT AGAR </x:v>
      </x:c>
      <x:c r="B188" s="2" t="str">
        <x:v> CUL101 </x:v>
      </x:c>
      <x:c r="C188" s="21" t="str">
        <x:v>                                                      -  </x:v>
      </x:c>
      <x:c r="D188" s="2" t="str">
        <x:v> TB Bench </x:v>
      </x:c>
      <x:c r="E188" s="2" t="n">
        <x:v>182</x:v>
      </x:c>
    </x:row>
    <x:row r="189" ht="32" customHeight="1">
      <x:c r="A189" s="20" t="str">
        <x:v> BLOOD AGAR BASE </x:v>
      </x:c>
      <x:c r="B189" s="2" t="str">
        <x:v> CUL102 </x:v>
      </x:c>
      <x:c r="C189" s="21" t="str">
        <x:v>                                                      -  </x:v>
      </x:c>
      <x:c r="D189" s="2" t="str">
        <x:v> TB Bench </x:v>
      </x:c>
      <x:c r="E189" s="2" t="n">
        <x:v>183</x:v>
      </x:c>
    </x:row>
    <x:row r="190" ht="32" customHeight="1">
      <x:c r="A190" s="20" t="str">
        <x:v> CAMPYLOBACTER BLOOD-FREE SELECTIVE AGAR BASE </x:v>
      </x:c>
      <x:c r="B190" s="2" t="str">
        <x:v> CUL103 </x:v>
      </x:c>
      <x:c r="C190" s="21" t="str">
        <x:v>                                                      -  </x:v>
      </x:c>
      <x:c r="D190" s="2" t="str">
        <x:v> TB Bench </x:v>
      </x:c>
      <x:c r="E190" s="2" t="n">
        <x:v>184</x:v>
      </x:c>
    </x:row>
    <x:row r="191" ht="32" customHeight="1">
      <x:c r="A191" s="20" t="str">
        <x:v> C.L.E.D. MEDIUM </x:v>
      </x:c>
      <x:c r="B191" s="2" t="str">
        <x:v> CUL104 </x:v>
      </x:c>
      <x:c r="C191" s="21" t="str">
        <x:v>                                                      -  </x:v>
      </x:c>
      <x:c r="D191" s="2" t="str">
        <x:v> TB Bench </x:v>
      </x:c>
      <x:c r="E191" s="2" t="n">
        <x:v>185</x:v>
      </x:c>
    </x:row>
    <x:row r="192" ht="32" customHeight="1">
      <x:c r="A192" s="20" t="str">
        <x:v> SIMMONS CITRATE AGAR </x:v>
      </x:c>
      <x:c r="B192" s="2" t="str">
        <x:v> CUL106 </x:v>
      </x:c>
      <x:c r="C192" s="21" t="str">
        <x:v>                                                      -  </x:v>
      </x:c>
      <x:c r="D192" s="2" t="str">
        <x:v> TB Bench </x:v>
      </x:c>
      <x:c r="E192" s="2" t="n">
        <x:v>186</x:v>
      </x:c>
    </x:row>
    <x:row r="193" ht="32" customHeight="1">
      <x:c r="A193" s="20" t="str">
        <x:v> LYSINE IRON AGAR </x:v>
      </x:c>
      <x:c r="B193" s="2" t="str">
        <x:v> CUL107 </x:v>
      </x:c>
      <x:c r="C193" s="21" t="str">
        <x:v>                                                      -  </x:v>
      </x:c>
      <x:c r="D193" s="2" t="str">
        <x:v> TB Bench </x:v>
      </x:c>
      <x:c r="E193" s="2" t="n">
        <x:v>187</x:v>
      </x:c>
    </x:row>
    <x:row r="194" ht="32" customHeight="1">
      <x:c r="A194" s="20" t="str">
        <x:v> S I M MEDIUM </x:v>
      </x:c>
      <x:c r="B194" s="2" t="str">
        <x:v> CUL108 </x:v>
      </x:c>
      <x:c r="C194" s="21" t="str">
        <x:v>                                                      -  </x:v>
      </x:c>
      <x:c r="D194" s="2" t="str">
        <x:v> TB Bench </x:v>
      </x:c>
      <x:c r="E194" s="2" t="n">
        <x:v>188</x:v>
      </x:c>
    </x:row>
    <x:row r="195" ht="32" customHeight="1">
      <x:c r="A195" s="20" t="str">
        <x:v> SABOURAUD DEXTROSE AGAR </x:v>
      </x:c>
      <x:c r="B195" s="2" t="str">
        <x:v> CUL109 </x:v>
      </x:c>
      <x:c r="C195" s="21" t="str">
        <x:v>                                                      -  </x:v>
      </x:c>
      <x:c r="D195" s="2" t="str">
        <x:v> TB Bench </x:v>
      </x:c>
      <x:c r="E195" s="2" t="n">
        <x:v>189</x:v>
      </x:c>
    </x:row>
    <x:row r="196" ht="32" customHeight="1">
      <x:c r="A196" s="20" t="str">
        <x:v> X.L.D. MEDIUM </x:v>
      </x:c>
      <x:c r="B196" s="2" t="str">
        <x:v> CUL110 </x:v>
      </x:c>
      <x:c r="C196" s="21" t="str">
        <x:v>                                                      -  </x:v>
      </x:c>
      <x:c r="D196" s="2" t="str">
        <x:v> TB Bench </x:v>
      </x:c>
      <x:c r="E196" s="2" t="n">
        <x:v>190</x:v>
      </x:c>
    </x:row>
    <x:row r="197" ht="32" customHeight="1">
      <x:c r="A197" s="20" t="str">
        <x:v> BRAIN HEART INFUSION </x:v>
      </x:c>
      <x:c r="B197" s="2" t="str">
        <x:v> CUL111 </x:v>
      </x:c>
      <x:c r="C197" s="21" t="str">
        <x:v>                                                      -  </x:v>
      </x:c>
      <x:c r="D197" s="2" t="str">
        <x:v> TB Bench </x:v>
      </x:c>
      <x:c r="E197" s="2" t="n">
        <x:v>191</x:v>
      </x:c>
    </x:row>
    <x:row r="198" ht="32" customHeight="1">
      <x:c r="A198" s="20" t="str">
        <x:v> TCBS CHORELA MEDIUM </x:v>
      </x:c>
      <x:c r="B198" s="2" t="str">
        <x:v> CUL113 </x:v>
      </x:c>
      <x:c r="C198" s="21" t="str">
        <x:v>                                                      -  </x:v>
      </x:c>
      <x:c r="D198" s="2" t="str">
        <x:v> TB Bench </x:v>
      </x:c>
      <x:c r="E198" s="2" t="n">
        <x:v>192</x:v>
      </x:c>
    </x:row>
    <x:row r="199" ht="32" customHeight="1">
      <x:c r="A199" s="20" t="str">
        <x:v> ALKALINE PEPTONE WATER </x:v>
      </x:c>
      <x:c r="B199" s="2" t="str">
        <x:v> CUL114 </x:v>
      </x:c>
      <x:c r="C199" s="21" t="str">
        <x:v>                                                      -  </x:v>
      </x:c>
      <x:c r="D199" s="2" t="str">
        <x:v> TB Bench </x:v>
      </x:c>
      <x:c r="E199" s="2" t="n">
        <x:v>193</x:v>
      </x:c>
    </x:row>
    <x:row r="200" ht="32" customHeight="1">
      <x:c r="A200" s="20" t="str">
        <x:v> MANNITOL SALT AGAR </x:v>
      </x:c>
      <x:c r="B200" s="2" t="str">
        <x:v> CUL115 </x:v>
      </x:c>
      <x:c r="C200" s="21" t="str">
        <x:v>                                                      -  </x:v>
      </x:c>
      <x:c r="D200" s="2" t="str">
        <x:v> TB Bench </x:v>
      </x:c>
      <x:c r="E200" s="2" t="n">
        <x:v>194</x:v>
      </x:c>
    </x:row>
    <x:row r="201" ht="32" customHeight="1">
      <x:c r="A201" s="20" t="str">
        <x:v> CXM30 CEFUROXIME </x:v>
      </x:c>
      <x:c r="B201" s="2" t="str">
        <x:v> CXM101 </x:v>
      </x:c>
      <x:c r="C201" s="21" t="str">
        <x:v>                                                      -  </x:v>
      </x:c>
      <x:c r="D201" s="2" t="str">
        <x:v> TB Bench </x:v>
      </x:c>
      <x:c r="E201" s="2" t="n">
        <x:v>195</x:v>
      </x:c>
    </x:row>
    <x:row r="202" ht="32" customHeight="1">
      <x:c r="A202" s="20" t="str">
        <x:v> Cyflow Sheath Fluid </x:v>
      </x:c>
      <x:c r="B202" s="2" t="str">
        <x:v> CYFI100 </x:v>
      </x:c>
      <x:c r="C202" s="21" t="n">
        <x:v>875</x:v>
      </x:c>
      <x:c r="D202" s="2" t="str">
        <x:v> Haemtology Bench </x:v>
      </x:c>
      <x:c r="E202" s="2" t="n">
        <x:v>196</x:v>
      </x:c>
    </x:row>
    <x:row r="203" ht="32" customHeight="1">
      <x:c r="A203" s="20" t="str">
        <x:v> Cyflow CD4 easy count Kit </x:v>
      </x:c>
      <x:c r="B203" s="2" t="str">
        <x:v> CYFI102 </x:v>
      </x:c>
      <x:c r="C203" s="21" t="n">
        <x:v>14339</x:v>
      </x:c>
      <x:c r="D203" s="2" t="str">
        <x:v> Haemtology Bench </x:v>
      </x:c>
      <x:c r="E203" s="2" t="n">
        <x:v>197</x:v>
      </x:c>
    </x:row>
    <x:row r="204" ht="32" customHeight="1">
      <x:c r="A204" s="20" t="str">
        <x:v> Cyflow Cleaning solution </x:v>
      </x:c>
      <x:c r="B204" s="2" t="str">
        <x:v> CYFI103 </x:v>
      </x:c>
      <x:c r="C204" s="21" t="n">
        <x:v>479</x:v>
      </x:c>
      <x:c r="D204" s="2" t="str">
        <x:v> Haemtology Bench </x:v>
      </x:c>
      <x:c r="E204" s="2" t="n">
        <x:v>198</x:v>
      </x:c>
    </x:row>
    <x:row r="205" ht="32" customHeight="1">
      <x:c r="A205" s="20" t="str">
        <x:v> Cyflow Sample tubes 3.5ml </x:v>
      </x:c>
      <x:c r="B205" s="2" t="str">
        <x:v> CYFI104 </x:v>
      </x:c>
      <x:c r="C205" s="21" t="n">
        <x:v>510</x:v>
      </x:c>
      <x:c r="D205" s="2" t="str">
        <x:v> Haemtology Bench </x:v>
      </x:c>
      <x:c r="E205" s="2" t="n">
        <x:v>199</x:v>
      </x:c>
    </x:row>
    <x:row r="206" ht="32" customHeight="1">
      <x:c r="A206" s="20" t="str">
        <x:v> Cypress diagnostic urine strips </x:v>
      </x:c>
      <x:c r="B206" s="2" t="str">
        <x:v> CYPR100 </x:v>
      </x:c>
      <x:c r="C206" s="21" t="n">
        <x:v>380</x:v>
      </x:c>
      <x:c r="D206" s="2" t="str">
        <x:v> TB Bench </x:v>
      </x:c>
      <x:c r="E206" s="2" t="n">
        <x:v>200</x:v>
      </x:c>
    </x:row>
    <x:row r="207" ht="32" customHeight="1">
      <x:c r="A207" s="20" t="str">
        <x:v> Dade Thrombin Reagent </x:v>
      </x:c>
      <x:c r="B207" s="2" t="str">
        <x:v> DADE100 </x:v>
      </x:c>
      <x:c r="C207" s="21" t="n">
        <x:v>2385</x:v>
      </x:c>
      <x:c r="D207" s="2" t="str">
        <x:v> Haemtology Bench </x:v>
      </x:c>
      <x:c r="E207" s="2" t="n">
        <x:v>201</x:v>
      </x:c>
    </x:row>
    <x:row r="208" ht="32" customHeight="1">
      <x:c r="A208" s="20" t="str">
        <x:v> BD MGIT TB Identification kit </x:v>
      </x:c>
      <x:c r="B208" s="2" t="str">
        <x:v> DBD429 </x:v>
      </x:c>
      <x:c r="C208" s="21" t="n">
        <x:v>3653</x:v>
      </x:c>
      <x:c r="D208" s="2" t="str">
        <x:v> TB Bench </x:v>
      </x:c>
      <x:c r="E208" s="2" t="n">
        <x:v>202</x:v>
      </x:c>
    </x:row>
    <x:row r="209" ht="32" customHeight="1">
      <x:c r="A209" s="20" t="str">
        <x:v> Dry Blood Spot Bundle Kit (DBS) </x:v>
      </x:c>
      <x:c r="B209" s="2" t="str">
        <x:v> DBS506 </x:v>
      </x:c>
      <x:c r="C209" s="21" t="n">
        <x:v>4713</x:v>
      </x:c>
      <x:c r="D209" s="2" t="str">
        <x:v> Chemistry Bench </x:v>
      </x:c>
      <x:c r="E209" s="2" t="n">
        <x:v>203</x:v>
      </x:c>
    </x:row>
    <x:row r="210" ht="32" customHeight="1">
      <x:c r="A210" s="20" t="str">
        <x:v> D-Dimer =25 tests x 2 </x:v>
      </x:c>
      <x:c r="B210" s="2" t="str">
        <x:v> DDIM001 </x:v>
      </x:c>
      <x:c r="C210" s="21" t="n">
        <x:v>2513</x:v>
      </x:c>
      <x:c r="D210" s="2" t="str">
        <x:v> Chemistry Bench </x:v>
      </x:c>
      <x:c r="E210" s="2" t="n">
        <x:v>204</x:v>
      </x:c>
    </x:row>
    <x:row r="211" ht="32" customHeight="1">
      <x:c r="A211" s="20" t="str">
        <x:v> Direct Bilirubin </x:v>
      </x:c>
      <x:c r="B211" s="2" t="str">
        <x:v> DIR112 </x:v>
      </x:c>
      <x:c r="C211" s="21" t="n">
        <x:v>6832</x:v>
      </x:c>
      <x:c r="D211" s="2" t="str">
        <x:v> Chemistry Bench </x:v>
      </x:c>
      <x:c r="E211" s="2" t="n">
        <x:v>205</x:v>
      </x:c>
    </x:row>
    <x:row r="212" ht="32" customHeight="1">
      <x:c r="A212" s="20" t="str">
        <x:v> Disposable Inoculating Loops - Blue </x:v>
      </x:c>
      <x:c r="B212" s="2" t="str">
        <x:v> DIS101 </x:v>
      </x:c>
      <x:c r="C212" s="21" t="n">
        <x:v>844</x:v>
      </x:c>
      <x:c r="D212" s="2" t="str">
        <x:v> TB Bench </x:v>
      </x:c>
      <x:c r="E212" s="2" t="n">
        <x:v>206</x:v>
      </x:c>
    </x:row>
    <x:row r="213" ht="32" customHeight="1">
      <x:c r="A213" s="20" t="str">
        <x:v> Dish Petri PS sterile 90 x 15mm  </x:v>
      </x:c>
      <x:c r="B213" s="2" t="str">
        <x:v> DIS102 </x:v>
      </x:c>
      <x:c r="C213" s="21" t="n">
        <x:v>1841</x:v>
      </x:c>
      <x:c r="D213" s="2" t="str">
        <x:v> TB Bench </x:v>
      </x:c>
      <x:c r="E213" s="2" t="n">
        <x:v>207</x:v>
      </x:c>
    </x:row>
    <x:row r="214" ht="32" customHeight="1">
      <x:c r="A214" s="20" t="str">
        <x:v> Disposable tips - 1000 ul </x:v>
      </x:c>
      <x:c r="B214" s="2" t="str">
        <x:v> DIS109 </x:v>
      </x:c>
      <x:c r="C214" s="21" t="n">
        <x:v>250</x:v>
      </x:c>
      <x:c r="D214" s="2" t="str">
        <x:v> Chemistry Bench </x:v>
      </x:c>
      <x:c r="E214" s="2" t="n">
        <x:v>208</x:v>
      </x:c>
    </x:row>
    <x:row r="215" ht="32" customHeight="1">
      <x:c r="A215" s="20" t="str">
        <x:v> Disposable tips - 200 ul </x:v>
      </x:c>
      <x:c r="B215" s="2" t="str">
        <x:v> DIS110 </x:v>
      </x:c>
      <x:c r="C215" s="21" t="n">
        <x:v>220</x:v>
      </x:c>
      <x:c r="D215" s="2" t="str">
        <x:v> Chemistry Bench </x:v>
      </x:c>
      <x:c r="E215" s="2" t="n">
        <x:v>209</x:v>
      </x:c>
    </x:row>
    <x:row r="216" ht="32" customHeight="1">
      <x:c r="A216" s="20" t="str">
        <x:v> 10 ul Disposable Loop/Blue/Sterile 250/box </x:v>
      </x:c>
      <x:c r="B216" s="2" t="str">
        <x:v> DIS111 </x:v>
      </x:c>
      <x:c r="C216" s="21" t="n">
        <x:v>500</x:v>
      </x:c>
      <x:c r="D216" s="2" t="str">
        <x:v> TB Bench </x:v>
      </x:c>
      <x:c r="E216" s="2" t="n">
        <x:v>210</x:v>
      </x:c>
    </x:row>
    <x:row r="217" ht="32" customHeight="1">
      <x:c r="A217" s="20" t="str">
        <x:v> 1 ul Disposable Loop/Light Green/Sterile 250/box </x:v>
      </x:c>
      <x:c r="B217" s="2" t="str">
        <x:v> DIS112 </x:v>
      </x:c>
      <x:c r="C217" s="21" t="n">
        <x:v>722</x:v>
      </x:c>
      <x:c r="D217" s="2" t="str">
        <x:v> TB Bench </x:v>
      </x:c>
      <x:c r="E217" s="2" t="n">
        <x:v>211</x:v>
      </x:c>
    </x:row>
    <x:row r="218" ht="32" customHeight="1">
      <x:c r="A218" s="20" t="str">
        <x:v> Di Sodium Hydroxide  </x:v>
      </x:c>
      <x:c r="B218" s="2" t="str">
        <x:v> DIS130 </x:v>
      </x:c>
      <x:c r="C218" s="21" t="n">
        <x:v>850</x:v>
      </x:c>
      <x:c r="D218" s="2" t="str">
        <x:v> TB Bench </x:v>
      </x:c>
      <x:c r="E218" s="2" t="n">
        <x:v>212</x:v>
      </x:c>
    </x:row>
    <x:row r="219" ht="32" customHeight="1">
      <x:c r="A219" s="20" t="str">
        <x:v> Di-Sodium Hyd Phos Anhydrous 500g </x:v>
      </x:c>
      <x:c r="B219" s="2" t="str">
        <x:v> DISO100 </x:v>
      </x:c>
      <x:c r="C219" s="21" t="n">
        <x:v>620</x:v>
      </x:c>
      <x:c r="D219" s="2" t="str">
        <x:v> TB Bench </x:v>
      </x:c>
      <x:c r="E219" s="2" t="n">
        <x:v>213</x:v>
      </x:c>
    </x:row>
    <x:row r="220" ht="32" customHeight="1">
      <x:c r="A220" s="20" t="str">
        <x:v> DMSO PBMC Reagents </x:v>
      </x:c>
      <x:c r="B220" s="2" t="str">
        <x:v> DMS466 </x:v>
      </x:c>
      <x:c r="C220" s="21" t="n">
        <x:v>2590</x:v>
      </x:c>
      <x:c r="D220" s="2" t="str">
        <x:v> Research Bench </x:v>
      </x:c>
      <x:c r="E220" s="2" t="n">
        <x:v>214</x:v>
      </x:c>
    </x:row>
    <x:row r="221" ht="32" customHeight="1">
      <x:c r="A221" s="20" t="str">
        <x:v> DXFLEX-Lab Equip test tube 12x75mm polypropylene </x:v>
      </x:c>
      <x:c r="B221" s="2" t="str">
        <x:v> DXF001 </x:v>
      </x:c>
      <x:c r="C221" s="21" t="n">
        <x:v>1411</x:v>
      </x:c>
      <x:c r="D221" s="2" t="str">
        <x:v> Chemistry Bench </x:v>
      </x:c>
      <x:c r="E221" s="2" t="n">
        <x:v>215</x:v>
      </x:c>
    </x:row>
    <x:row r="222" ht="32" customHeight="1">
      <x:c r="A222" s="20" t="str">
        <x:v> DXFLEX-Dx Flex sheath fliud </x:v>
      </x:c>
      <x:c r="B222" s="2" t="str">
        <x:v> DXF002 </x:v>
      </x:c>
      <x:c r="C222" s="21" t="str">
        <x:v>                                                      -  </x:v>
      </x:c>
      <x:c r="D222" s="2" t="str">
        <x:v> Flowsymmetry Bench </x:v>
      </x:c>
      <x:c r="E222" s="2" t="n">
        <x:v>216</x:v>
      </x:c>
    </x:row>
    <x:row r="223" ht="32" customHeight="1">
      <x:c r="A223" s="20" t="str">
        <x:v> DXFLEX-Versalyse 100t CE </x:v>
      </x:c>
      <x:c r="B223" s="2" t="str">
        <x:v> DXF004 </x:v>
      </x:c>
      <x:c r="C223" s="21" t="n">
        <x:v>7641</x:v>
      </x:c>
      <x:c r="D223" s="2" t="str">
        <x:v> Haemtology Bench </x:v>
      </x:c>
      <x:c r="E223" s="2" t="n">
        <x:v>217</x:v>
      </x:c>
    </x:row>
    <x:row r="224" ht="32" customHeight="1">
      <x:c r="A224" s="20" t="str">
        <x:v> DXFLEX-cyto-stat tetrachrome Tetra 45/4/8/3 </x:v>
      </x:c>
      <x:c r="B224" s="2" t="str">
        <x:v> DXF005 </x:v>
      </x:c>
      <x:c r="C224" s="21" t="n">
        <x:v>24137</x:v>
      </x:c>
      <x:c r="D224" s="2" t="str">
        <x:v> Chemistry Bench </x:v>
      </x:c>
      <x:c r="E224" s="2" t="n">
        <x:v>218</x:v>
      </x:c>
    </x:row>
    <x:row r="225" ht="32" customHeight="1">
      <x:c r="A225" s="20" t="str">
        <x:v> DXFLEX-Immunotrol low cell kit </x:v>
      </x:c>
      <x:c r="B225" s="2" t="str">
        <x:v> DXF006 </x:v>
      </x:c>
      <x:c r="C225" s="21" t="n">
        <x:v>9339</x:v>
      </x:c>
      <x:c r="D225" s="2" t="str">
        <x:v> Chemistry Bench </x:v>
      </x:c>
      <x:c r="E225" s="2" t="n">
        <x:v>219</x:v>
      </x:c>
    </x:row>
    <x:row r="226" ht="32" customHeight="1">
      <x:c r="A226" s="20" t="str">
        <x:v> DXFLEX-Immunotrol cells kit W/B control </x:v>
      </x:c>
      <x:c r="B226" s="2" t="str">
        <x:v> DXF007 </x:v>
      </x:c>
      <x:c r="C226" s="21" t="n">
        <x:v>8374</x:v>
      </x:c>
      <x:c r="D226" s="2" t="str">
        <x:v> Chemistry Bench </x:v>
      </x:c>
      <x:c r="E226" s="2" t="n">
        <x:v>220</x:v>
      </x:c>
    </x:row>
    <x:row r="227" ht="32" customHeight="1">
      <x:c r="A227" s="20" t="str">
        <x:v> DXFLEX-Coulter Flow count 20ml   </x:v>
      </x:c>
      <x:c r="B227" s="2" t="str">
        <x:v> DXF010 </x:v>
      </x:c>
      <x:c r="C227" s="21" t="n">
        <x:v>21077</x:v>
      </x:c>
      <x:c r="D227" s="2" t="str">
        <x:v> Chemistry Bench </x:v>
      </x:c>
      <x:c r="E227" s="2" t="n">
        <x:v>221</x:v>
      </x:c>
    </x:row>
    <x:row r="228" ht="32" customHeight="1">
      <x:c r="A228" s="20" t="str">
        <x:v> DXFLEX SHEATH FLUID </x:v>
      </x:c>
      <x:c r="B228" s="2" t="str">
        <x:v> DXF100 </x:v>
      </x:c>
      <x:c r="C228" s="21" t="n">
        <x:v>987</x:v>
      </x:c>
      <x:c r="D228" s="2" t="str">
        <x:v> Chemistry Bench </x:v>
      </x:c>
      <x:c r="E228" s="2" t="n">
        <x:v>222</x:v>
      </x:c>
    </x:row>
    <x:row r="229" ht="32" customHeight="1">
      <x:c r="A229" s="20" t="str">
        <x:v> DXFLEX DAILY QC FLUOROSPHERES </x:v>
      </x:c>
      <x:c r="B229" s="2" t="str">
        <x:v> DXF101 </x:v>
      </x:c>
      <x:c r="C229" s="21" t="n">
        <x:v>13067</x:v>
      </x:c>
      <x:c r="D229" s="2" t="str">
        <x:v> Flowsymmetry Bench </x:v>
      </x:c>
      <x:c r="E229" s="2" t="n">
        <x:v>223</x:v>
      </x:c>
    </x:row>
    <x:row r="230" ht="32" customHeight="1">
      <x:c r="A230" s="20" t="str">
        <x:v> E15 ERYTHROMYCIN </x:v>
      </x:c>
      <x:c r="B230" s="2" t="str">
        <x:v> E15100 </x:v>
      </x:c>
      <x:c r="C230" s="21" t="str">
        <x:v>                                                      -  </x:v>
      </x:c>
      <x:c r="D230" s="2" t="str">
        <x:v> TB Bench </x:v>
      </x:c>
      <x:c r="E230" s="2" t="n">
        <x:v>224</x:v>
      </x:c>
    </x:row>
    <x:row r="231" ht="32" customHeight="1">
      <x:c r="A231" s="20" t="str">
        <x:v> EDTA 4.0 mL x 13 x 75mm </x:v>
      </x:c>
      <x:c r="B231" s="2" t="str">
        <x:v> EDT151 </x:v>
      </x:c>
      <x:c r="C231" s="21" t="n">
        <x:v>125</x:v>
      </x:c>
      <x:c r="D231" s="2" t="str">
        <x:v> Chemistry Bench </x:v>
      </x:c>
      <x:c r="E231" s="2" t="n">
        <x:v>225</x:v>
      </x:c>
    </x:row>
    <x:row r="232" ht="32" customHeight="1">
      <x:c r="A232" s="20" t="str">
        <x:v> 10ml EDTA Blood Collection Tubes </x:v>
      </x:c>
      <x:c r="B232" s="2" t="str">
        <x:v> EDT152 </x:v>
      </x:c>
      <x:c r="C232" s="21" t="n">
        <x:v>245</x:v>
      </x:c>
      <x:c r="D232" s="2" t="str">
        <x:v> Research Bench </x:v>
      </x:c>
      <x:c r="E232" s="2" t="n">
        <x:v>226</x:v>
      </x:c>
    </x:row>
    <x:row r="233" ht="32" customHeight="1">
      <x:c r="A233" s="20" t="str">
        <x:v> Elga Di- Cartridge LC141 </x:v>
      </x:c>
      <x:c r="B233" s="2" t="str">
        <x:v> ELG100 </x:v>
      </x:c>
      <x:c r="C233" s="21" t="n">
        <x:v>5009</x:v>
      </x:c>
      <x:c r="D233" s="2" t="str">
        <x:v> Chemistry Bench </x:v>
      </x:c>
      <x:c r="E233" s="2" t="n">
        <x:v>227</x:v>
      </x:c>
    </x:row>
    <x:row r="234" ht="32" customHeight="1">
      <x:c r="A234" s="20" t="str">
        <x:v> Envision Flex +Mo High  Ph(Link) 600t </x:v>
      </x:c>
      <x:c r="B234" s="2" t="str">
        <x:v> ENVI100 </x:v>
      </x:c>
      <x:c r="C234" s="21" t="n">
        <x:v>59479</x:v>
      </x:c>
      <x:c r="D234" s="2" t="str">
        <x:v> Chemistry Bench </x:v>
      </x:c>
      <x:c r="E234" s="2" t="n">
        <x:v>228</x:v>
      </x:c>
    </x:row>
    <x:row r="235" ht="32" customHeight="1">
      <x:c r="A235" s="20" t="str">
        <x:v> Eppendorf epTIPS Box 50 - 1 </x:v>
      </x:c>
      <x:c r="B235" s="2" t="str">
        <x:v> EPP012 </x:v>
      </x:c>
      <x:c r="C235" s="21" t="str">
        <x:v>                                                      -  </x:v>
      </x:c>
      <x:c r="D235" s="2" t="str">
        <x:v> Virology Bench </x:v>
      </x:c>
      <x:c r="E235" s="2" t="n">
        <x:v>229</x:v>
      </x:c>
    </x:row>
    <x:row r="236" ht="32" customHeight="1">
      <x:c r="A236" s="20" t="str">
        <x:v> Eppendorf  Tube Rack 1.5 / 2.0ml </x:v>
      </x:c>
      <x:c r="B236" s="2" t="str">
        <x:v> EPP101 </x:v>
      </x:c>
      <x:c r="C236" s="21" t="n">
        <x:v>2379</x:v>
      </x:c>
      <x:c r="D236" s="2" t="str">
        <x:v> Virology Bench </x:v>
      </x:c>
      <x:c r="E236" s="2" t="n">
        <x:v>230</x:v>
      </x:c>
    </x:row>
    <x:row r="237" ht="32" customHeight="1">
      <x:c r="A237" s="20" t="str">
        <x:v> 0.5mL eppendorf tubes </x:v>
      </x:c>
      <x:c r="B237" s="2" t="str">
        <x:v> EPP503 </x:v>
      </x:c>
      <x:c r="C237" s="21" t="n">
        <x:v>1806</x:v>
      </x:c>
      <x:c r="D237" s="2" t="str">
        <x:v> Virology Bench </x:v>
      </x:c>
      <x:c r="E237" s="2" t="n">
        <x:v>231</x:v>
      </x:c>
    </x:row>
    <x:row r="238" ht="32" customHeight="1">
      <x:c r="A238" s="20" t="str">
        <x:v> Eppendorf epTIPS Box 2 - 20ul </x:v>
      </x:c>
      <x:c r="B238" s="2" t="str">
        <x:v> EPP557 </x:v>
      </x:c>
      <x:c r="C238" s="21" t="n">
        <x:v>1103</x:v>
      </x:c>
      <x:c r="D238" s="2" t="str">
        <x:v> Virology Bench </x:v>
      </x:c>
      <x:c r="E238" s="2" t="n">
        <x:v>232</x:v>
      </x:c>
    </x:row>
    <x:row r="239" ht="32" customHeight="1">
      <x:c r="A239" s="20" t="str">
        <x:v> ERT10 ERTAPENEM </x:v>
      </x:c>
      <x:c r="B239" s="2" t="str">
        <x:v> ERT100 </x:v>
      </x:c>
      <x:c r="C239" s="21" t="str">
        <x:v>                                                      -  </x:v>
      </x:c>
      <x:c r="D239" s="2" t="str">
        <x:v> TB Bench </x:v>
      </x:c>
      <x:c r="E239" s="2" t="n">
        <x:v>233</x:v>
      </x:c>
    </x:row>
    <x:row r="240" ht="32" customHeight="1">
      <x:c r="A240" s="20" t="str">
        <x:v> ESR tubes </x:v>
      </x:c>
      <x:c r="B240" s="2" t="str">
        <x:v> ESR101 </x:v>
      </x:c>
      <x:c r="C240" s="21" t="n">
        <x:v>495</x:v>
      </x:c>
      <x:c r="D240" s="2" t="str">
        <x:v> Chemistry Bench </x:v>
      </x:c>
      <x:c r="E240" s="2" t="n">
        <x:v>234</x:v>
      </x:c>
    </x:row>
    <x:row r="241" ht="32" customHeight="1">
      <x:c r="A241" s="20" t="str">
        <x:v> Estradiol  Reagent </x:v>
      </x:c>
      <x:c r="B241" s="2" t="str">
        <x:v> EST172 </x:v>
      </x:c>
      <x:c r="C241" s="21" t="n">
        <x:v>6254</x:v>
      </x:c>
      <x:c r="D241" s="2" t="str">
        <x:v> Chemistry Bench </x:v>
      </x:c>
      <x:c r="E241" s="2" t="n">
        <x:v>235</x:v>
      </x:c>
    </x:row>
    <x:row r="242" ht="32" customHeight="1">
      <x:c r="A242" s="20" t="str">
        <x:v> Estradiol  Calibrator </x:v>
      </x:c>
      <x:c r="B242" s="2" t="str">
        <x:v> EST339 </x:v>
      </x:c>
      <x:c r="C242" s="21" t="n">
        <x:v>4848</x:v>
      </x:c>
      <x:c r="D242" s="2" t="str">
        <x:v> Chemistry Bench </x:v>
      </x:c>
      <x:c r="E242" s="2" t="n">
        <x:v>236</x:v>
      </x:c>
    </x:row>
    <x:row r="243" ht="32" customHeight="1">
      <x:c r="A243" s="20" t="str">
        <x:v> ETEST Cefixime (IX) (0.016-256 Âµg/mL) </x:v>
      </x:c>
      <x:c r="B243" s="2" t="str">
        <x:v> ETE100 </x:v>
      </x:c>
      <x:c r="C243" s="21" t="n">
        <x:v>24801</x:v>
      </x:c>
      <x:c r="D243" s="2" t="str">
        <x:v> TB Bench </x:v>
      </x:c>
      <x:c r="E243" s="2" t="n">
        <x:v>237</x:v>
      </x:c>
    </x:row>
    <x:row r="244" ht="32" customHeight="1">
      <x:c r="A244" s="20" t="str">
        <x:v> CEFTRIAXONE </x:v>
      </x:c>
      <x:c r="B244" s="2" t="str">
        <x:v> ETE102 </x:v>
      </x:c>
      <x:c r="C244" s="21" t="str">
        <x:v>                                                      -  </x:v>
      </x:c>
      <x:c r="D244" s="2" t="str">
        <x:v> TB Bench </x:v>
      </x:c>
      <x:c r="E244" s="2" t="n">
        <x:v>238</x:v>
      </x:c>
    </x:row>
    <x:row r="245" ht="32" customHeight="1">
      <x:c r="A245" s="20" t="str">
        <x:v> CIPROFLOXACIN </x:v>
      </x:c>
      <x:c r="B245" s="2" t="str">
        <x:v> ETE107 </x:v>
      </x:c>
      <x:c r="C245" s="21" t="str">
        <x:v>                                                      -  </x:v>
      </x:c>
      <x:c r="D245" s="2" t="str">
        <x:v> TB Bench </x:v>
      </x:c>
      <x:c r="E245" s="2" t="n">
        <x:v>239</x:v>
      </x:c>
    </x:row>
    <x:row r="246" ht="32" customHeight="1">
      <x:c r="A246" s="20" t="str">
        <x:v> AZITHROMYCIN </x:v>
      </x:c>
      <x:c r="B246" s="2" t="str">
        <x:v> ETE108 </x:v>
      </x:c>
      <x:c r="C246" s="21" t="str">
        <x:v>                                                      -  </x:v>
      </x:c>
      <x:c r="D246" s="2" t="str">
        <x:v> TB Bench </x:v>
      </x:c>
      <x:c r="E246" s="2" t="n">
        <x:v>240</x:v>
      </x:c>
    </x:row>
    <x:row r="247" ht="32" customHeight="1">
      <x:c r="A247" s="20" t="str">
        <x:v> ETHANOL 99.9% </x:v>
      </x:c>
      <x:c r="B247" s="2" t="str">
        <x:v> ETH002 </x:v>
      </x:c>
      <x:c r="C247" s="21" t="n">
        <x:v>750</x:v>
      </x:c>
      <x:c r="D247" s="2" t="str">
        <x:v> TB Bench </x:v>
      </x:c>
      <x:c r="E247" s="2" t="n">
        <x:v>241</x:v>
      </x:c>
    </x:row>
    <x:row r="248" ht="32" customHeight="1">
      <x:c r="A248" s="20" t="str">
        <x:v> Ethanol 95%    2.5Litres </x:v>
      </x:c>
      <x:c r="B248" s="2" t="str">
        <x:v> ETH134 </x:v>
      </x:c>
      <x:c r="C248" s="21" t="n">
        <x:v>342</x:v>
      </x:c>
      <x:c r="D248" s="2" t="str">
        <x:v> Chemistry Bench </x:v>
      </x:c>
      <x:c r="E248" s="2" t="n">
        <x:v>242</x:v>
      </x:c>
    </x:row>
    <x:row r="249" ht="32" customHeight="1">
      <x:c r="A249" s="20" t="str">
        <x:v> Ethanol (99.5% molecular grade) </x:v>
      </x:c>
      <x:c r="B249" s="2" t="str">
        <x:v> ETH501 </x:v>
      </x:c>
      <x:c r="C249" s="21" t="n">
        <x:v>1704</x:v>
      </x:c>
      <x:c r="D249" s="2" t="str">
        <x:v> Virology Bench </x:v>
      </x:c>
      <x:c r="E249" s="2" t="n">
        <x:v>243</x:v>
      </x:c>
    </x:row>
    <x:row r="250" ht="32" customHeight="1">
      <x:c r="A250" s="20" t="str">
        <x:v> Examination Gloves Medium </x:v>
      </x:c>
      <x:c r="B250" s="2" t="str">
        <x:v> EXA173 </x:v>
      </x:c>
      <x:c r="C250" s="21" t="n">
        <x:v>962</x:v>
      </x:c>
      <x:c r="D250" s="2" t="str">
        <x:v> Chemistry Bench </x:v>
      </x:c>
      <x:c r="E250" s="2" t="n">
        <x:v>244</x:v>
      </x:c>
    </x:row>
    <x:row r="251" ht="32" customHeight="1">
      <x:c r="A251" s="20" t="str">
        <x:v> Examination Gloves Small (nitrile) </x:v>
      </x:c>
      <x:c r="B251" s="2" t="str">
        <x:v> EXA174 </x:v>
      </x:c>
      <x:c r="C251" s="21" t="n">
        <x:v>4425</x:v>
      </x:c>
      <x:c r="D251" s="2" t="str">
        <x:v> Virology Bench </x:v>
      </x:c>
      <x:c r="E251" s="2" t="n">
        <x:v>245</x:v>
      </x:c>
    </x:row>
    <x:row r="252" ht="32" customHeight="1">
      <x:c r="A252" s="20" t="str">
        <x:v> Extended tip </x:v>
      </x:c>
      <x:c r="B252" s="2" t="str">
        <x:v> EXT001 </x:v>
      </x:c>
      <x:c r="C252" s="21" t="n">
        <x:v>75</x:v>
      </x:c>
      <x:c r="D252" s="2" t="str">
        <x:v> Flowsymmetry Bench </x:v>
      </x:c>
      <x:c r="E252" s="2" t="n">
        <x:v>246</x:v>
      </x:c>
    </x:row>
    <x:row r="253" ht="32" customHeight="1">
      <x:c r="A253" s="20" t="str">
        <x:v> F300 NITROFURANTOIN </x:v>
      </x:c>
      <x:c r="B253" s="2" t="str">
        <x:v> F30100 </x:v>
      </x:c>
      <x:c r="C253" s="21" t="str">
        <x:v>                                                      -  </x:v>
      </x:c>
      <x:c r="D253" s="2" t="str">
        <x:v> TB Bench </x:v>
      </x:c>
      <x:c r="E253" s="2" t="n">
        <x:v>247</x:v>
      </x:c>
    </x:row>
    <x:row r="254" ht="32" customHeight="1">
      <x:c r="A254" s="20" t="str">
        <x:v> Face Masks  </x:v>
      </x:c>
      <x:c r="B254" s="2" t="str">
        <x:v> FACE100 </x:v>
      </x:c>
      <x:c r="C254" s="21" t="n">
        <x:v>52</x:v>
      </x:c>
      <x:c r="D254" s="2" t="str">
        <x:v> Chemistry Bench </x:v>
      </x:c>
      <x:c r="E254" s="2" t="n">
        <x:v>248</x:v>
      </x:c>
    </x:row>
    <x:row r="255" ht="32" customHeight="1">
      <x:c r="A255" s="20" t="str">
        <x:v> Face Shield </x:v>
      </x:c>
      <x:c r="B255" s="2" t="str">
        <x:v> FACE101 </x:v>
      </x:c>
      <x:c r="C255" s="21" t="n">
        <x:v>24</x:v>
      </x:c>
      <x:c r="D255" s="2" t="str">
        <x:v> Reception Bench </x:v>
      </x:c>
      <x:c r="E255" s="2" t="n">
        <x:v>249</x:v>
      </x:c>
    </x:row>
    <x:row r="256" ht="32" customHeight="1">
      <x:c r="A256" s="20" t="str">
        <x:v> Faecal Occult blood (FOB) Rapid test Cassett </x:v>
      </x:c>
      <x:c r="B256" s="2" t="str">
        <x:v> FAE100 </x:v>
      </x:c>
      <x:c r="C256" s="21" t="n">
        <x:v>348</x:v>
      </x:c>
      <x:c r="D256" s="2" t="str">
        <x:v> TB Bench </x:v>
      </x:c>
      <x:c r="E256" s="2" t="n">
        <x:v>250</x:v>
      </x:c>
    </x:row>
    <x:row r="257" ht="32" customHeight="1">
      <x:c r="A257" s="20" t="str">
        <x:v> falcon tube 50 ml </x:v>
      </x:c>
      <x:c r="B257" s="2" t="str">
        <x:v> FAL131 </x:v>
      </x:c>
      <x:c r="C257" s="21" t="n">
        <x:v>2068</x:v>
      </x:c>
      <x:c r="D257" s="2" t="str">
        <x:v> TB Bench </x:v>
      </x:c>
      <x:c r="E257" s="2" t="n">
        <x:v>251</x:v>
      </x:c>
    </x:row>
    <x:row r="258" ht="32" customHeight="1">
      <x:c r="A258" s="20" t="str">
        <x:v> FBS PBMC Reagents </x:v>
      </x:c>
      <x:c r="B258" s="2" t="str">
        <x:v> FBS467 </x:v>
      </x:c>
      <x:c r="C258" s="21" t="n">
        <x:v>13030</x:v>
      </x:c>
      <x:c r="D258" s="2" t="str">
        <x:v> Research Bench </x:v>
      </x:c>
      <x:c r="E258" s="2" t="n">
        <x:v>252</x:v>
      </x:c>
    </x:row>
    <x:row r="259" ht="32" customHeight="1">
      <x:c r="A259" s="20" t="str">
        <x:v> FDC AT2 6 1 EX (576 Tips) </x:v>
      </x:c>
      <x:c r="B259" s="2" t="str">
        <x:v> FDCA001 </x:v>
      </x:c>
      <x:c r="C259" s="21" t="n">
        <x:v>4800</x:v>
      </x:c>
      <x:c r="D259" s="2" t="str">
        <x:v> Chemistry Bench </x:v>
      </x:c>
      <x:c r="E259" s="2" t="n">
        <x:v>253</x:v>
      </x:c>
    </x:row>
    <x:row r="260" ht="32" customHeight="1">
      <x:c r="A260" s="20" t="str">
        <x:v> DC QPM H 6 1 EX (High QC) </x:v>
      </x:c>
      <x:c r="B260" s="2" t="str">
        <x:v> FDCQ002 </x:v>
      </x:c>
      <x:c r="C260" s="21" t="n">
        <x:v>5369</x:v>
      </x:c>
      <x:c r="D260" s="2" t="str">
        <x:v> Chemistry Bench </x:v>
      </x:c>
      <x:c r="E260" s="2" t="n">
        <x:v>254</x:v>
      </x:c>
    </x:row>
    <x:row r="261" ht="32" customHeight="1">
      <x:c r="A261" s="20" t="str">
        <x:v> FDC QPM L 6 1 EX (Low QC) </x:v>
      </x:c>
      <x:c r="B261" s="2" t="str">
        <x:v> FDCQ003 </x:v>
      </x:c>
      <x:c r="C261" s="21" t="n">
        <x:v>5148</x:v>
      </x:c>
      <x:c r="D261" s="2" t="str">
        <x:v> Chemistry Bench </x:v>
      </x:c>
      <x:c r="E261" s="2" t="n">
        <x:v>255</x:v>
      </x:c>
    </x:row>
    <x:row r="262" ht="32" customHeight="1">
      <x:c r="A262" s="20" t="str">
        <x:v> FDC RE 6 1 EX (Electrolytes QC) </x:v>
      </x:c>
      <x:c r="B262" s="2" t="str">
        <x:v> FDCR001 </x:v>
      </x:c>
      <x:c r="C262" s="21" t="n">
        <x:v>857</x:v>
      </x:c>
      <x:c r="D262" s="2" t="str">
        <x:v> Chemistry Bench </x:v>
      </x:c>
      <x:c r="E262" s="2" t="n">
        <x:v>256</x:v>
      </x:c>
    </x:row>
    <x:row r="263" ht="32" customHeight="1">
      <x:c r="A263" s="20" t="str">
        <x:v> FEP30 CEFEPIME </x:v>
      </x:c>
      <x:c r="B263" s="2" t="str">
        <x:v> FEP100 </x:v>
      </x:c>
      <x:c r="C263" s="21" t="str">
        <x:v>                                                      -  </x:v>
      </x:c>
      <x:c r="D263" s="2" t="str">
        <x:v> TB Bench </x:v>
      </x:c>
      <x:c r="E263" s="2" t="n">
        <x:v>257</x:v>
      </x:c>
    </x:row>
    <x:row r="264" ht="32" customHeight="1">
      <x:c r="A264" s="20" t="str">
        <x:v> Ficoll - Paque PLUS </x:v>
      </x:c>
      <x:c r="B264" s="2" t="str">
        <x:v> FICO100 </x:v>
      </x:c>
      <x:c r="C264" s="21" t="n">
        <x:v>16842</x:v>
      </x:c>
      <x:c r="D264" s="2" t="str">
        <x:v> Research Bench </x:v>
      </x:c>
      <x:c r="E264" s="2" t="n">
        <x:v>258</x:v>
      </x:c>
    </x:row>
    <x:row r="265" ht="32" customHeight="1">
      <x:c r="A265" s="20" t="str">
        <x:v> Ficoll - Paque PLUS </x:v>
      </x:c>
      <x:c r="B265" s="2" t="str">
        <x:v> FICO101 </x:v>
      </x:c>
      <x:c r="C265" s="21" t="n">
        <x:v>23202</x:v>
      </x:c>
      <x:c r="D265" s="2" t="str">
        <x:v> TB Bench </x:v>
      </x:c>
      <x:c r="E265" s="2" t="n">
        <x:v>259</x:v>
      </x:c>
    </x:row>
    <x:row r="266" ht="32" customHeight="1">
      <x:c r="A266" s="20" t="str">
        <x:v> Fisherbrand Sterile aerosol barrier tips 2 - 20ÂµL </x:v>
      </x:c>
      <x:c r="B266" s="2" t="str">
        <x:v> FIS011 </x:v>
      </x:c>
      <x:c r="C266" s="21" t="n">
        <x:v>3298</x:v>
      </x:c>
      <x:c r="D266" s="2" t="str">
        <x:v> Virology Bench </x:v>
      </x:c>
      <x:c r="E266" s="2" t="n">
        <x:v>260</x:v>
      </x:c>
    </x:row>
    <x:row r="267" ht="32" customHeight="1">
      <x:c r="A267" s="20" t="str">
        <x:v> Fischebrand Polystyrene Dacron swabs </x:v>
      </x:c>
      <x:c r="B267" s="2" t="str">
        <x:v> FIS101 </x:v>
      </x:c>
      <x:c r="C267" s="21" t="str">
        <x:v>                                                      -  </x:v>
      </x:c>
      <x:c r="D267" s="2" t="str">
        <x:v> TB Bench </x:v>
      </x:c>
      <x:c r="E267" s="2" t="n">
        <x:v>261</x:v>
      </x:c>
    </x:row>
    <x:row r="268" ht="32" customHeight="1">
      <x:c r="A268" s="20" t="str">
        <x:v> Fisherbrand Autoclave Tape 3/4 </x:v>
      </x:c>
      <x:c r="B268" s="2" t="str">
        <x:v> FIS177 </x:v>
      </x:c>
      <x:c r="C268" s="21" t="n">
        <x:v>201</x:v>
      </x:c>
      <x:c r="D268" s="2" t="str">
        <x:v> Chemistry Bench </x:v>
      </x:c>
      <x:c r="E268" s="2" t="n">
        <x:v>262</x:v>
      </x:c>
    </x:row>
    <x:row r="269" ht="32" customHeight="1">
      <x:c r="A269" s="20" t="str">
        <x:v> FLEX RbAHu Estrog. Rec </x:v>
      </x:c>
      <x:c r="B269" s="2" t="str">
        <x:v> FLEX101 </x:v>
      </x:c>
      <x:c r="C269" s="21" t="str">
        <x:v>                                                      -  </x:v>
      </x:c>
      <x:c r="D269" s="2" t="str">
        <x:v> Chemistry Bench </x:v>
      </x:c>
      <x:c r="E269" s="2" t="n">
        <x:v>263</x:v>
      </x:c>
    </x:row>
    <x:row r="270" ht="32" customHeight="1">
      <x:c r="A270" s="20" t="str">
        <x:v> FLEX MoAHu Progest. Recept. (PgR636) RTU 12ml </x:v>
      </x:c>
      <x:c r="B270" s="2" t="str">
        <x:v> FLEX102 </x:v>
      </x:c>
      <x:c r="C270" s="21" t="n">
        <x:v>8026</x:v>
      </x:c>
      <x:c r="D270" s="2" t="str">
        <x:v> Chemistry Bench </x:v>
      </x:c>
      <x:c r="E270" s="2" t="n">
        <x:v>264</x:v>
      </x:c>
    </x:row>
    <x:row r="271" ht="32" customHeight="1">
      <x:c r="A271" s="20" t="str">
        <x:v> FLEX MoAHu Ki-67 Antigen (MIB-1)RTU 12ml </x:v>
      </x:c>
      <x:c r="B271" s="2" t="str">
        <x:v> FLEX103 </x:v>
      </x:c>
      <x:c r="C271" s="21" t="n">
        <x:v>5455</x:v>
      </x:c>
      <x:c r="D271" s="2" t="str">
        <x:v> Chemistry Bench </x:v>
      </x:c>
      <x:c r="E271" s="2" t="n">
        <x:v>265</x:v>
      </x:c>
    </x:row>
    <x:row r="272" ht="32" customHeight="1">
      <x:c r="A272" s="20" t="str">
        <x:v> FLEX MoAHu CD99 MIC2 (12E7) RTU 12ml </x:v>
      </x:c>
      <x:c r="B272" s="2" t="str">
        <x:v> FLEX104 </x:v>
      </x:c>
      <x:c r="C272" s="21" t="n">
        <x:v>5455</x:v>
      </x:c>
      <x:c r="D272" s="2" t="str">
        <x:v> Chemistry Bench </x:v>
      </x:c>
      <x:c r="E272" s="2" t="n">
        <x:v>266</x:v>
      </x:c>
    </x:row>
    <x:row r="273" ht="32" customHeight="1">
      <x:c r="A273" s="20" t="str">
        <x:v> FLEX MoAHu CD45 LCA (2B11 +PD7/26) RTU 12ml </x:v>
      </x:c>
      <x:c r="B273" s="2" t="str">
        <x:v> FLEX105 </x:v>
      </x:c>
      <x:c r="C273" s="21" t="n">
        <x:v>5455</x:v>
      </x:c>
      <x:c r="D273" s="2" t="str">
        <x:v> Chemistry Bench </x:v>
      </x:c>
      <x:c r="E273" s="2" t="n">
        <x:v>267</x:v>
      </x:c>
    </x:row>
    <x:row r="274" ht="32" customHeight="1">
      <x:c r="A274" s="20" t="str">
        <x:v> FLEX MoAHu CK (AE1/AE3) RTU 12ml </x:v>
      </x:c>
      <x:c r="B274" s="2" t="str">
        <x:v> FLEX106 </x:v>
      </x:c>
      <x:c r="C274" s="21" t="n">
        <x:v>5455</x:v>
      </x:c>
      <x:c r="D274" s="2" t="str">
        <x:v> Chemistry Bench </x:v>
      </x:c>
      <x:c r="E274" s="2" t="n">
        <x:v>268</x:v>
      </x:c>
    </x:row>
    <x:row r="275" ht="32" customHeight="1">
      <x:c r="A275" s="20" t="str">
        <x:v> FLEX MoAHu Synaptoph (DAK-SYNAP) RTU 12ml </x:v>
      </x:c>
      <x:c r="B275" s="2" t="str">
        <x:v> FLEX107 </x:v>
      </x:c>
      <x:c r="C275" s="21" t="n">
        <x:v>5455</x:v>
      </x:c>
      <x:c r="D275" s="2" t="str">
        <x:v> Chemistry Bench </x:v>
      </x:c>
      <x:c r="E275" s="2" t="n">
        <x:v>269</x:v>
      </x:c>
    </x:row>
    <x:row r="276" ht="32" customHeight="1">
      <x:c r="A276" s="20" t="str">
        <x:v> FLEX MoA Myogenin (F5D) </x:v>
      </x:c>
      <x:c r="B276" s="2" t="str">
        <x:v> FLEX108 </x:v>
      </x:c>
      <x:c r="C276" s="21" t="n">
        <x:v>6167</x:v>
      </x:c>
      <x:c r="D276" s="2" t="str">
        <x:v> Chemistry Bench </x:v>
      </x:c>
      <x:c r="E276" s="2" t="n">
        <x:v>270</x:v>
      </x:c>
    </x:row>
    <x:row r="277" ht="32" customHeight="1">
      <x:c r="A277" s="20" t="str">
        <x:v> FLEX MoAHu Desmin (D33) RTU 12ml </x:v>
      </x:c>
      <x:c r="B277" s="2" t="str">
        <x:v> FLEX109 </x:v>
      </x:c>
      <x:c r="C277" s="21" t="n">
        <x:v>5455</x:v>
      </x:c>
      <x:c r="D277" s="2" t="str">
        <x:v> Chemistry Bench </x:v>
      </x:c>
      <x:c r="E277" s="2" t="n">
        <x:v>271</x:v>
      </x:c>
    </x:row>
    <x:row r="278" ht="32" customHeight="1">
      <x:c r="A278" s="20" t="str">
        <x:v> FLEX RbAHu CD3 RTU 12ml </x:v>
      </x:c>
      <x:c r="B278" s="2" t="str">
        <x:v> FLEX110 </x:v>
      </x:c>
      <x:c r="C278" s="21" t="n">
        <x:v>5455</x:v>
      </x:c>
      <x:c r="D278" s="2" t="str">
        <x:v> Chemistry Bench </x:v>
      </x:c>
      <x:c r="E278" s="2" t="n">
        <x:v>272</x:v>
      </x:c>
    </x:row>
    <x:row r="279" ht="32" customHeight="1">
      <x:c r="A279" s="20" t="str">
        <x:v> FLEX MoAHu CD5 (4C7) RTU 12ml </x:v>
      </x:c>
      <x:c r="B279" s="2" t="str">
        <x:v> FLEX111 </x:v>
      </x:c>
      <x:c r="C279" s="21" t="n">
        <x:v>5455</x:v>
      </x:c>
      <x:c r="D279" s="2" t="str">
        <x:v> Chemistry Bench </x:v>
      </x:c>
      <x:c r="E279" s="2" t="n">
        <x:v>273</x:v>
      </x:c>
    </x:row>
    <x:row r="280" ht="32" customHeight="1">
      <x:c r="A280" s="20" t="str">
        <x:v> FLEX MoAHu CD15 (Carb-3) RTU 12ml </x:v>
      </x:c>
      <x:c r="B280" s="2" t="str">
        <x:v> FLEX112 </x:v>
      </x:c>
      <x:c r="C280" s="21" t="n">
        <x:v>5455</x:v>
      </x:c>
      <x:c r="D280" s="2" t="str">
        <x:v> Chemistry Bench </x:v>
      </x:c>
      <x:c r="E280" s="2" t="n">
        <x:v>274</x:v>
      </x:c>
    </x:row>
    <x:row r="281" ht="32" customHeight="1">
      <x:c r="A281" s="20" t="str">
        <x:v> FLEX MoAHu CD20cy (L26) RTU 12ml </x:v>
      </x:c>
      <x:c r="B281" s="2" t="str">
        <x:v> FLEX113 </x:v>
      </x:c>
      <x:c r="C281" s="21" t="n">
        <x:v>5455</x:v>
      </x:c>
      <x:c r="D281" s="2" t="str">
        <x:v> Chemistry Bench </x:v>
      </x:c>
      <x:c r="E281" s="2" t="n">
        <x:v>275</x:v>
      </x:c>
    </x:row>
    <x:row r="282" ht="32" customHeight="1">
      <x:c r="A282" s="20" t="str">
        <x:v> FLEX MoAHu CD30 (Ber-H2) RTU 12ml </x:v>
      </x:c>
      <x:c r="B282" s="2" t="str">
        <x:v> FLEX114 </x:v>
      </x:c>
      <x:c r="C282" s="21" t="n">
        <x:v>5455</x:v>
      </x:c>
      <x:c r="D282" s="2" t="str">
        <x:v> Chemistry Bench </x:v>
      </x:c>
      <x:c r="E282" s="2" t="n">
        <x:v>276</x:v>
      </x:c>
    </x:row>
    <x:row r="283" ht="32" customHeight="1">
      <x:c r="A283" s="20" t="str">
        <x:v> FLEX MoAHu CDX-2 (DAK-CDX2) RTU 12ml </x:v>
      </x:c>
      <x:c r="B283" s="2" t="str">
        <x:v> FLEX115 </x:v>
      </x:c>
      <x:c r="C283" s="21" t="n">
        <x:v>5455</x:v>
      </x:c>
      <x:c r="D283" s="2" t="str">
        <x:v> Chemistry Bench </x:v>
      </x:c>
      <x:c r="E283" s="2" t="n">
        <x:v>277</x:v>
      </x:c>
    </x:row>
    <x:row r="284" ht="32" customHeight="1">
      <x:c r="A284" s="20" t="str">
        <x:v> FLEX MoAHu CEA (II-7) RTU 12ml </x:v>
      </x:c>
      <x:c r="B284" s="2" t="str">
        <x:v> FLEX116 </x:v>
      </x:c>
      <x:c r="C284" s="21" t="n">
        <x:v>5455</x:v>
      </x:c>
      <x:c r="D284" s="2" t="str">
        <x:v> Chemistry Bench </x:v>
      </x:c>
      <x:c r="E284" s="2" t="n">
        <x:v>278</x:v>
      </x:c>
    </x:row>
    <x:row r="285" ht="32" customHeight="1">
      <x:c r="A285" s="20" t="str">
        <x:v> FLEX RbA-S100 RTU 12 ml </x:v>
      </x:c>
      <x:c r="B285" s="2" t="str">
        <x:v> FLEX117 </x:v>
      </x:c>
      <x:c r="C285" s="21" t="n">
        <x:v>5455</x:v>
      </x:c>
      <x:c r="D285" s="2" t="str">
        <x:v> Chemistry Bench </x:v>
      </x:c>
      <x:c r="E285" s="2" t="n">
        <x:v>279</x:v>
      </x:c>
    </x:row>
    <x:row r="286" ht="32" customHeight="1">
      <x:c r="A286" s="20" t="str">
        <x:v> FLEX MoAHu p53 Protein (DO-7) RTU 12ml </x:v>
      </x:c>
      <x:c r="B286" s="2" t="str">
        <x:v> FLEX118 </x:v>
      </x:c>
      <x:c r="C286" s="21" t="n">
        <x:v>5455</x:v>
      </x:c>
      <x:c r="D286" s="2" t="str">
        <x:v> Chemistry Bench </x:v>
      </x:c>
      <x:c r="E286" s="2" t="n">
        <x:v>280</x:v>
      </x:c>
    </x:row>
    <x:row r="287" ht="32" customHeight="1">
      <x:c r="A287" s="20" t="str">
        <x:v> FLEX IHC Microscope Slide 5 x 100 </x:v>
      </x:c>
      <x:c r="B287" s="2" t="str">
        <x:v> FLEX119 </x:v>
      </x:c>
      <x:c r="C287" s="21" t="n">
        <x:v>2693</x:v>
      </x:c>
      <x:c r="D287" s="2" t="str">
        <x:v> Chemistry Bench </x:v>
      </x:c>
      <x:c r="E287" s="2" t="n">
        <x:v>281</x:v>
      </x:c>
    </x:row>
    <x:row r="288" ht="32" customHeight="1">
      <x:c r="A288" s="20" t="str">
        <x:v> Fluorocell WNR </x:v>
      </x:c>
      <x:c r="B288" s="2" t="str">
        <x:v> FLU101 </x:v>
      </x:c>
      <x:c r="C288" s="21" t="n">
        <x:v>6028</x:v>
      </x:c>
      <x:c r="D288" s="2" t="str">
        <x:v> Haemtology Bench </x:v>
      </x:c>
      <x:c r="E288" s="2" t="n">
        <x:v>282</x:v>
      </x:c>
    </x:row>
    <x:row r="289" ht="32" customHeight="1">
      <x:c r="A289" s="20" t="str">
        <x:v> Fluorocell WDF </x:v>
      </x:c>
      <x:c r="B289" s="2" t="str">
        <x:v> FLU102 </x:v>
      </x:c>
      <x:c r="C289" s="21" t="n">
        <x:v>33414</x:v>
      </x:c>
      <x:c r="D289" s="2" t="str">
        <x:v> Haemtology Bench </x:v>
      </x:c>
      <x:c r="E289" s="2" t="n">
        <x:v>283</x:v>
      </x:c>
    </x:row>
    <x:row r="290" ht="32" customHeight="1">
      <x:c r="A290" s="20" t="str">
        <x:v> Fluorocell RET </x:v>
      </x:c>
      <x:c r="B290" s="2" t="str">
        <x:v> FLU103 </x:v>
      </x:c>
      <x:c r="C290" s="21" t="n">
        <x:v>20422</x:v>
      </x:c>
      <x:c r="D290" s="2" t="str">
        <x:v> Haemtology Bench </x:v>
      </x:c>
      <x:c r="E290" s="2" t="n">
        <x:v>284</x:v>
      </x:c>
    </x:row>
    <x:row r="291" ht="32" customHeight="1">
      <x:c r="A291" s="20" t="str">
        <x:v> Formalin </x:v>
      </x:c>
      <x:c r="B291" s="2" t="str">
        <x:v> FOR002 </x:v>
      </x:c>
      <x:c r="C291" s="21" t="n">
        <x:v>473</x:v>
      </x:c>
      <x:c r="D291" s="2" t="str">
        <x:v> Reception Bench </x:v>
      </x:c>
      <x:c r="E291" s="2" t="n">
        <x:v>285</x:v>
      </x:c>
    </x:row>
    <x:row r="292" ht="32" customHeight="1">
      <x:c r="A292" s="20" t="str">
        <x:v> FOT200 FOSFOMYCIN </x:v>
      </x:c>
      <x:c r="B292" s="2" t="str">
        <x:v> FOT100 </x:v>
      </x:c>
      <x:c r="C292" s="21" t="str">
        <x:v>                                                      -  </x:v>
      </x:c>
      <x:c r="D292" s="2" t="str">
        <x:v> TB Bench </x:v>
      </x:c>
      <x:c r="E292" s="2" t="n">
        <x:v>286</x:v>
      </x:c>
    </x:row>
    <x:row r="293" ht="32" customHeight="1">
      <x:c r="A293" s="20" t="str">
        <x:v> FOX30 CEFOXITIN </x:v>
      </x:c>
      <x:c r="B293" s="2" t="str">
        <x:v> FOX100 </x:v>
      </x:c>
      <x:c r="C293" s="21" t="str">
        <x:v>                                                      -  </x:v>
      </x:c>
      <x:c r="D293" s="2" t="str">
        <x:v> TB Bench </x:v>
      </x:c>
      <x:c r="E293" s="2" t="n">
        <x:v>287</x:v>
      </x:c>
    </x:row>
    <x:row r="294" ht="32" customHeight="1">
      <x:c r="A294" s="20" t="str">
        <x:v> FP </x:v>
      </x:c>
      <x:c r="B294" s="2" t="str">
        <x:v> FPF100 </x:v>
      </x:c>
      <x:c r="C294" s="21" t="str">
        <x:v>                                                      -  </x:v>
      </x:c>
      <x:c r="D294" s="2" t="str">
        <x:v> Haemtology Bench </x:v>
      </x:c>
      <x:c r="E294" s="2" t="n">
        <x:v>288</x:v>
      </x:c>
    </x:row>
    <x:row r="295" ht="32" customHeight="1">
      <x:c r="A295" s="20" t="str">
        <x:v> Free T3 Calibrator </x:v>
      </x:c>
      <x:c r="B295" s="2" t="str">
        <x:v> FRE179 </x:v>
      </x:c>
      <x:c r="C295" s="21" t="n">
        <x:v>2478</x:v>
      </x:c>
      <x:c r="D295" s="2" t="str">
        <x:v> Chemistry Bench </x:v>
      </x:c>
      <x:c r="E295" s="2" t="n">
        <x:v>289</x:v>
      </x:c>
    </x:row>
    <x:row r="296" ht="32" customHeight="1">
      <x:c r="A296" s="20" t="str">
        <x:v> Free T3 Reagent </x:v>
      </x:c>
      <x:c r="B296" s="2" t="str">
        <x:v> FRE180 </x:v>
      </x:c>
      <x:c r="C296" s="21" t="n">
        <x:v>2726</x:v>
      </x:c>
      <x:c r="D296" s="2" t="str">
        <x:v> Chemistry Bench </x:v>
      </x:c>
      <x:c r="E296" s="2" t="n">
        <x:v>290</x:v>
      </x:c>
    </x:row>
    <x:row r="297" ht="32" customHeight="1">
      <x:c r="A297" s="20" t="str">
        <x:v> Free T4 Calibrator </x:v>
      </x:c>
      <x:c r="B297" s="2" t="str">
        <x:v> FRE181 </x:v>
      </x:c>
      <x:c r="C297" s="21" t="n">
        <x:v>2428</x:v>
      </x:c>
      <x:c r="D297" s="2" t="str">
        <x:v> Chemistry Bench </x:v>
      </x:c>
      <x:c r="E297" s="2" t="n">
        <x:v>291</x:v>
      </x:c>
    </x:row>
    <x:row r="298" ht="32" customHeight="1">
      <x:c r="A298" s="20" t="str">
        <x:v> Free T4 Reagent </x:v>
      </x:c>
      <x:c r="B298" s="2" t="str">
        <x:v> FRE182 </x:v>
      </x:c>
      <x:c r="C298" s="21" t="n">
        <x:v>2886</x:v>
      </x:c>
      <x:c r="D298" s="2" t="str">
        <x:v> Chemistry Bench </x:v>
      </x:c>
      <x:c r="E298" s="2" t="n">
        <x:v>292</x:v>
      </x:c>
    </x:row>
    <x:row r="299" ht="32" customHeight="1">
      <x:c r="A299" s="20" t="str">
        <x:v> FSH =25 tests x 8 </x:v>
      </x:c>
      <x:c r="B299" s="2" t="str">
        <x:v> FSH001 </x:v>
      </x:c>
      <x:c r="C299" s="21" t="n">
        <x:v>2300</x:v>
      </x:c>
      <x:c r="D299" s="2" t="str">
        <x:v> Chemistry Bench </x:v>
      </x:c>
      <x:c r="E299" s="2" t="n">
        <x:v>293</x:v>
      </x:c>
    </x:row>
    <x:row r="300" ht="32" customHeight="1">
      <x:c r="A300" s="20" t="str">
        <x:v> Fujifilm Reference Fluid 6*8 mls </x:v>
      </x:c>
      <x:c r="B300" s="2" t="str">
        <x:v> FUJI100 </x:v>
      </x:c>
      <x:c r="C300" s="21" t="n">
        <x:v>798</x:v>
      </x:c>
      <x:c r="D300" s="2" t="str">
        <x:v> Chemistry Bench </x:v>
      </x:c>
      <x:c r="E300" s="2" t="n">
        <x:v>294</x:v>
      </x:c>
    </x:row>
    <x:row r="301" ht="32" customHeight="1">
      <x:c r="A301" s="20" t="str">
        <x:v> GGT </x:v>
      </x:c>
      <x:c r="B301" s="2" t="str">
        <x:v> GGT101 </x:v>
      </x:c>
      <x:c r="C301" s="21" t="n">
        <x:v>3001</x:v>
      </x:c>
      <x:c r="D301" s="2" t="str">
        <x:v> Chemistry Bench </x:v>
      </x:c>
      <x:c r="E301" s="2" t="n">
        <x:v>295</x:v>
      </x:c>
    </x:row>
    <x:row r="302" ht="32" customHeight="1">
      <x:c r="A302" s="20" t="str">
        <x:v> GGT </x:v>
      </x:c>
      <x:c r="B302" s="2" t="str">
        <x:v> GGT512 </x:v>
      </x:c>
      <x:c r="C302" s="21" t="n">
        <x:v>980</x:v>
      </x:c>
      <x:c r="D302" s="2" t="str">
        <x:v> Chemistry Bench </x:v>
      </x:c>
      <x:c r="E302" s="2" t="n">
        <x:v>296</x:v>
      </x:c>
    </x:row>
    <x:row r="303" ht="32" customHeight="1">
      <x:c r="A303" s="20" t="str">
        <x:v> Giemsa </x:v>
      </x:c>
      <x:c r="B303" s="2" t="str">
        <x:v> GIE100 </x:v>
      </x:c>
      <x:c r="C303" s="21" t="n">
        <x:v>400</x:v>
      </x:c>
      <x:c r="D303" s="2" t="str">
        <x:v> Haemtology Bench </x:v>
      </x:c>
      <x:c r="E303" s="2" t="n">
        <x:v>297</x:v>
      </x:c>
    </x:row>
    <x:row r="304" ht="32" customHeight="1">
      <x:c r="A304" s="20" t="str">
        <x:v> Glass Slides Frosted End 50's </x:v>
      </x:c>
      <x:c r="B304" s="2" t="str">
        <x:v> GLAS100 </x:v>
      </x:c>
      <x:c r="C304" s="21" t="n">
        <x:v>57</x:v>
      </x:c>
      <x:c r="D304" s="2" t="str">
        <x:v> TB Bench </x:v>
      </x:c>
      <x:c r="E304" s="2" t="n">
        <x:v>298</x:v>
      </x:c>
    </x:row>
    <x:row r="305" ht="32" customHeight="1">
      <x:c r="A305" s="20" t="str">
        <x:v> Glucose Chemistry 11 Reagents </x:v>
      </x:c>
      <x:c r="B305" s="2" t="str">
        <x:v> GLU350 </x:v>
      </x:c>
      <x:c r="C305" s="21" t="n">
        <x:v>2040</x:v>
      </x:c>
      <x:c r="D305" s="2" t="str">
        <x:v> Chemistry Bench </x:v>
      </x:c>
      <x:c r="E305" s="2" t="n">
        <x:v>299</x:v>
      </x:c>
    </x:row>
    <x:row r="306" ht="32" customHeight="1">
      <x:c r="A306" s="20" t="str">
        <x:v> Glucose </x:v>
      </x:c>
      <x:c r="B306" s="2" t="str">
        <x:v> GLU513 </x:v>
      </x:c>
      <x:c r="C306" s="21" t="n">
        <x:v>28</x:v>
      </x:c>
      <x:c r="D306" s="2" t="str">
        <x:v> Chemistry Bench </x:v>
      </x:c>
      <x:c r="E306" s="2" t="n">
        <x:v>300</x:v>
      </x:c>
    </x:row>
    <x:row r="307" ht="32" customHeight="1">
      <x:c r="A307" s="20" t="str">
        <x:v> Glycerol  </x:v>
      </x:c>
      <x:c r="B307" s="2" t="str">
        <x:v> GLYC100 </x:v>
      </x:c>
      <x:c r="C307" s="21" t="n">
        <x:v>450</x:v>
      </x:c>
      <x:c r="D307" s="2" t="str">
        <x:v> Haemtology Bench </x:v>
      </x:c>
      <x:c r="E307" s="2" t="n">
        <x:v>301</x:v>
      </x:c>
    </x:row>
    <x:row r="308" ht="32" customHeight="1">
      <x:c r="A308" s="20" t="str">
        <x:v>Source error: #N/A</x:v>
      </x:c>
      <x:c r="B308" s="2" t="str">
        <x:v> Grand Total </x:v>
      </x:c>
      <x:c r="C308" s="21" t="n">
        <x:v>3875</x:v>
      </x:c>
      <x:c r="D308" s="2" t="str">
        <x:v>Source error: #N/A</x:v>
      </x:c>
      <x:c r="E308" s="2" t="n">
        <x:v>302</x:v>
      </x:c>
    </x:row>
    <x:row r="309" ht="32" customHeight="1">
      <x:c r="A309" s="20" t="str">
        <x:v> Grey Top Sodium Fluoride Tubes (100/Pkt) </x:v>
      </x:c>
      <x:c r="B309" s="2" t="str">
        <x:v> GRE147 </x:v>
      </x:c>
      <x:c r="C309" s="21" t="n">
        <x:v>160</x:v>
      </x:c>
      <x:c r="D309" s="2" t="str">
        <x:v> Chemistry Bench </x:v>
      </x:c>
      <x:c r="E309" s="2" t="n">
        <x:v>303</x:v>
      </x:c>
    </x:row>
    <x:row r="310" ht="32" customHeight="1">
      <x:c r="A310" s="20" t="str">
        <x:v> Hanks Balanced Salt Solution (HBSS) </x:v>
      </x:c>
      <x:c r="B310" s="2" t="str">
        <x:v> HAN100 </x:v>
      </x:c>
      <x:c r="C310" s="21" t="n">
        <x:v>456</x:v>
      </x:c>
      <x:c r="D310" s="2" t="str">
        <x:v> Research Bench </x:v>
      </x:c>
      <x:c r="E310" s="2" t="n">
        <x:v>304</x:v>
      </x:c>
    </x:row>
    <x:row r="311" ht="32" customHeight="1">
      <x:c r="A311" s="20" t="str">
        <x:v> HAV AB Total Calibrator </x:v>
      </x:c>
      <x:c r="B311" s="2" t="str">
        <x:v> HAV010 </x:v>
      </x:c>
      <x:c r="C311" s="21" t="n">
        <x:v>20954</x:v>
      </x:c>
      <x:c r="D311" s="2" t="str">
        <x:v> Chemistry Bench </x:v>
      </x:c>
      <x:c r="E311" s="2" t="n">
        <x:v>305</x:v>
      </x:c>
    </x:row>
    <x:row r="312" ht="32" customHeight="1">
      <x:c r="A312" s="20" t="str">
        <x:v> HAV AB Total QC </x:v>
      </x:c>
      <x:c r="B312" s="2" t="str">
        <x:v> HAV011 </x:v>
      </x:c>
      <x:c r="C312" s="21" t="n">
        <x:v>11114</x:v>
      </x:c>
      <x:c r="D312" s="2" t="str">
        <x:v> Chemistry Bench </x:v>
      </x:c>
      <x:c r="E312" s="2" t="n">
        <x:v>306</x:v>
      </x:c>
    </x:row>
    <x:row r="313" ht="32" customHeight="1">
      <x:c r="A313" s="20" t="str">
        <x:v> HAV Reagent Ab </x:v>
      </x:c>
      <x:c r="B313" s="2" t="str">
        <x:v> HAV513 </x:v>
      </x:c>
      <x:c r="C313" s="21" t="n">
        <x:v>16080</x:v>
      </x:c>
      <x:c r="D313" s="2" t="str">
        <x:v> Chemistry Bench </x:v>
      </x:c>
      <x:c r="E313" s="2" t="n">
        <x:v>307</x:v>
      </x:c>
    </x:row>
    <x:row r="314" ht="32" customHeight="1">
      <x:c r="A314" s="20" t="str">
        <x:v> HbA1c = 25 tests x 2 </x:v>
      </x:c>
      <x:c r="B314" s="2" t="str">
        <x:v> HBA1001 </x:v>
      </x:c>
      <x:c r="C314" s="21" t="n">
        <x:v>2200</x:v>
      </x:c>
      <x:c r="D314" s="2" t="str">
        <x:v> Chemistry Bench </x:v>
      </x:c>
      <x:c r="E314" s="2" t="n">
        <x:v>308</x:v>
      </x:c>
    </x:row>
    <x:row r="315" ht="32" customHeight="1">
      <x:c r="A315" s="20" t="str">
        <x:v> HBc Ab QC </x:v>
      </x:c>
      <x:c r="B315" s="2" t="str">
        <x:v> HBC110 </x:v>
      </x:c>
      <x:c r="C315" s="21" t="n">
        <x:v>5267</x:v>
      </x:c>
      <x:c r="D315" s="2" t="str">
        <x:v> Chemistry Bench </x:v>
      </x:c>
      <x:c r="E315" s="2" t="n">
        <x:v>309</x:v>
      </x:c>
    </x:row>
    <x:row r="316" ht="32" customHeight="1">
      <x:c r="A316" s="20" t="str">
        <x:v> HBc Ab Reagent </x:v>
      </x:c>
      <x:c r="B316" s="2" t="str">
        <x:v> HBC515 </x:v>
      </x:c>
      <x:c r="C316" s="21" t="n">
        <x:v>9965</x:v>
      </x:c>
      <x:c r="D316" s="2" t="str">
        <x:v> Chemistry Bench </x:v>
      </x:c>
      <x:c r="E316" s="2" t="n">
        <x:v>310</x:v>
      </x:c>
    </x:row>
    <x:row r="317" ht="32" customHeight="1">
      <x:c r="A317" s="20" t="str">
        <x:v> HBC Ab Calibrator </x:v>
      </x:c>
      <x:c r="B317" s="2" t="str">
        <x:v> HBC516 </x:v>
      </x:c>
      <x:c r="C317" s="21" t="n">
        <x:v>7971</x:v>
      </x:c>
      <x:c r="D317" s="2" t="str">
        <x:v> Chemistry Bench </x:v>
      </x:c>
      <x:c r="E317" s="2" t="n">
        <x:v>311</x:v>
      </x:c>
    </x:row>
    <x:row r="318" ht="32" customHeight="1">
      <x:c r="A318" s="20" t="str">
        <x:v> HBS Ag control </x:v>
      </x:c>
      <x:c r="B318" s="2" t="str">
        <x:v> HBS101 </x:v>
      </x:c>
      <x:c r="C318" s="21" t="n">
        <x:v>1043</x:v>
      </x:c>
      <x:c r="D318" s="2" t="str">
        <x:v> Chemistry Bench </x:v>
      </x:c>
      <x:c r="E318" s="2" t="n">
        <x:v>312</x:v>
      </x:c>
    </x:row>
    <x:row r="319" ht="32" customHeight="1">
      <x:c r="A319" s="20" t="str">
        <x:v> Hbs Ab Reagent </x:v>
      </x:c>
      <x:c r="B319" s="2" t="str">
        <x:v> HBS140 </x:v>
      </x:c>
      <x:c r="C319" s="21" t="n">
        <x:v>7876</x:v>
      </x:c>
      <x:c r="D319" s="2" t="str">
        <x:v> Chemistry Bench </x:v>
      </x:c>
      <x:c r="E319" s="2" t="n">
        <x:v>313</x:v>
      </x:c>
    </x:row>
    <x:row r="320" ht="32" customHeight="1">
      <x:c r="A320" s="20" t="str">
        <x:v> Hbs Ab Calibrator </x:v>
      </x:c>
      <x:c r="B320" s="2" t="str">
        <x:v> HBS516 </x:v>
      </x:c>
      <x:c r="C320" s="21" t="n">
        <x:v>5262</x:v>
      </x:c>
      <x:c r="D320" s="2" t="str">
        <x:v> Chemistry Bench </x:v>
      </x:c>
      <x:c r="E320" s="2" t="n">
        <x:v>314</x:v>
      </x:c>
    </x:row>
    <x:row r="321" ht="32" customHeight="1">
      <x:c r="A321" s="20" t="str">
        <x:v> Hbs Ab QC </x:v>
      </x:c>
      <x:c r="B321" s="2" t="str">
        <x:v> HBS517 </x:v>
      </x:c>
      <x:c r="C321" s="21" t="n">
        <x:v>3670</x:v>
      </x:c>
      <x:c r="D321" s="2" t="str">
        <x:v> Chemistry Bench </x:v>
      </x:c>
      <x:c r="E321" s="2" t="n">
        <x:v>315</x:v>
      </x:c>
    </x:row>
    <x:row r="322" ht="32" customHeight="1">
      <x:c r="A322" s="20" t="str">
        <x:v> Hbs Ag Calibrator </x:v>
      </x:c>
      <x:c r="B322" s="2" t="str">
        <x:v> HBS518 </x:v>
      </x:c>
      <x:c r="C322" s="21" t="n">
        <x:v>11836</x:v>
      </x:c>
      <x:c r="D322" s="2" t="str">
        <x:v> Chemistry Bench </x:v>
      </x:c>
      <x:c r="E322" s="2" t="n">
        <x:v>316</x:v>
      </x:c>
    </x:row>
    <x:row r="323" ht="32" customHeight="1">
      <x:c r="A323" s="20" t="str">
        <x:v> Hbs Ag QC </x:v>
      </x:c>
      <x:c r="B323" s="2" t="str">
        <x:v> HBS519 </x:v>
      </x:c>
      <x:c r="C323" s="21" t="n">
        <x:v>10930</x:v>
      </x:c>
      <x:c r="D323" s="2" t="str">
        <x:v> Chemistry Bench </x:v>
      </x:c>
      <x:c r="E323" s="2" t="n">
        <x:v>317</x:v>
      </x:c>
    </x:row>
    <x:row r="324" ht="32" customHeight="1">
      <x:c r="A324" s="20" t="str">
        <x:v> Hbs Ag Reagent </x:v>
      </x:c>
      <x:c r="B324" s="2" t="str">
        <x:v> HBS520 </x:v>
      </x:c>
      <x:c r="C324" s="21" t="n">
        <x:v>11533</x:v>
      </x:c>
      <x:c r="D324" s="2" t="str">
        <x:v> Chemistry Bench </x:v>
      </x:c>
      <x:c r="E324" s="2" t="n">
        <x:v>318</x:v>
      </x:c>
    </x:row>
    <x:row r="325" ht="32" customHeight="1">
      <x:c r="A325" s="20" t="str">
        <x:v> HBsAg = 25 tests x 4 </x:v>
      </x:c>
      <x:c r="B325" s="2" t="str">
        <x:v> HBSA001 </x:v>
      </x:c>
      <x:c r="C325" s="21" t="n">
        <x:v>1793</x:v>
      </x:c>
      <x:c r="D325" s="2" t="str">
        <x:v> Chemistry Bench </x:v>
      </x:c>
      <x:c r="E325" s="2" t="n">
        <x:v>319</x:v>
      </x:c>
    </x:row>
    <x:row r="326" ht="32" customHeight="1">
      <x:c r="A326" s="20" t="str">
        <x:v> HCV  Reagent </x:v>
      </x:c>
      <x:c r="B326" s="2" t="str">
        <x:v> HCV521 </x:v>
      </x:c>
      <x:c r="C326" s="21" t="n">
        <x:v>11000</x:v>
      </x:c>
      <x:c r="D326" s="2" t="str">
        <x:v> Chemistry Bench </x:v>
      </x:c>
      <x:c r="E326" s="2" t="n">
        <x:v>320</x:v>
      </x:c>
    </x:row>
    <x:row r="327" ht="32" customHeight="1">
      <x:c r="A327" s="20" t="str">
        <x:v> C111 HDL Cholesterol </x:v>
      </x:c>
      <x:c r="B327" s="2" t="str">
        <x:v> HDL101 </x:v>
      </x:c>
      <x:c r="C327" s="21" t="n">
        <x:v>3862</x:v>
      </x:c>
      <x:c r="D327" s="2" t="str">
        <x:v> Chemistry Bench </x:v>
      </x:c>
      <x:c r="E327" s="2" t="n">
        <x:v>321</x:v>
      </x:c>
    </x:row>
    <x:row r="328" ht="32" customHeight="1">
      <x:c r="A328" s="20" t="str">
        <x:v> HDL/LDL Cholesterol Control  </x:v>
      </x:c>
      <x:c r="B328" s="2" t="str">
        <x:v> HDL123 </x:v>
      </x:c>
      <x:c r="C328" s="21" t="n">
        <x:v>9339</x:v>
      </x:c>
      <x:c r="D328" s="2" t="str">
        <x:v> Chemistry Bench </x:v>
      </x:c>
      <x:c r="E328" s="2" t="n">
        <x:v>322</x:v>
      </x:c>
    </x:row>
    <x:row r="329" ht="32" customHeight="1">
      <x:c r="A329" s="20" t="str">
        <x:v> HDL Cholesterol Calibrator </x:v>
      </x:c>
      <x:c r="B329" s="2" t="str">
        <x:v> HDL124 </x:v>
      </x:c>
      <x:c r="C329" s="21" t="n">
        <x:v>5099</x:v>
      </x:c>
      <x:c r="D329" s="2" t="str">
        <x:v> Chemistry Bench </x:v>
      </x:c>
      <x:c r="E329" s="2" t="n">
        <x:v>323</x:v>
      </x:c>
    </x:row>
    <x:row r="330" ht="32" customHeight="1">
      <x:c r="A330" s="20" t="str">
        <x:v> HDL Cholestrol LIPID PANEL Rea </x:v>
      </x:c>
      <x:c r="B330" s="2" t="str">
        <x:v> HDL272 </x:v>
      </x:c>
      <x:c r="C330" s="21" t="n">
        <x:v>5083</x:v>
      </x:c>
      <x:c r="D330" s="2" t="str">
        <x:v> Chemistry Bench </x:v>
      </x:c>
      <x:c r="E330" s="2" t="n">
        <x:v>324</x:v>
      </x:c>
    </x:row>
    <x:row r="331" ht="32" customHeight="1">
      <x:c r="A331" s="20" t="str">
        <x:v> HDL </x:v>
      </x:c>
      <x:c r="B331" s="2" t="str">
        <x:v> HDL517 </x:v>
      </x:c>
      <x:c r="C331" s="21" t="n">
        <x:v>42</x:v>
      </x:c>
      <x:c r="D331" s="2" t="str">
        <x:v> Chemistry Bench </x:v>
      </x:c>
      <x:c r="E331" s="2" t="n">
        <x:v>325</x:v>
      </x:c>
    </x:row>
    <x:row r="332" ht="32" customHeight="1">
      <x:c r="A332" s="20" t="str">
        <x:v> HAEMATOLOGY TRI-LEVEL CONTROL </x:v>
      </x:c>
      <x:c r="B332" s="2" t="str">
        <x:v> HEAM100 </x:v>
      </x:c>
      <x:c r="C332" s="21" t="n">
        <x:v>3740</x:v>
      </x:c>
      <x:c r="D332" s="2" t="str">
        <x:v> Chemistry Bench </x:v>
      </x:c>
      <x:c r="E332" s="2" t="n">
        <x:v>326</x:v>
      </x:c>
    </x:row>
    <x:row r="333" ht="32" customHeight="1">
      <x:c r="A333" s="20" t="str">
        <x:v> Hemolynac 3N (Lysing reagent)  </x:v>
      </x:c>
      <x:c r="B333" s="2" t="str">
        <x:v> HEM123 </x:v>
      </x:c>
      <x:c r="C333" s="21" t="n">
        <x:v>4083</x:v>
      </x:c>
      <x:c r="D333" s="2" t="str">
        <x:v> Chemistry Bench </x:v>
      </x:c>
      <x:c r="E333" s="2" t="n">
        <x:v>327</x:v>
      </x:c>
    </x:row>
    <x:row r="334" ht="32" customHeight="1">
      <x:c r="A334" s="20" t="str">
        <x:v> Hemolynac-5 (lysing reagent) </x:v>
      </x:c>
      <x:c r="B334" s="2" t="str">
        <x:v> HEM777 </x:v>
      </x:c>
      <x:c r="C334" s="21" t="n">
        <x:v>3514</x:v>
      </x:c>
      <x:c r="D334" s="2" t="str">
        <x:v> Chemistry Bench </x:v>
      </x:c>
      <x:c r="E334" s="2" t="n">
        <x:v>328</x:v>
      </x:c>
    </x:row>
    <x:row r="335" ht="32" customHeight="1">
      <x:c r="A335" s="20" t="str">
        <x:v> Gazelle-HemexDx: </x:v>
      </x:c>
      <x:c r="B335" s="2" t="str">
        <x:v> HEMEXDX </x:v>
      </x:c>
      <x:c r="C335" s="21" t="n">
        <x:v>2495</x:v>
      </x:c>
      <x:c r="D335" s="2" t="str">
        <x:v> Chemistry Bench </x:v>
      </x:c>
      <x:c r="E335" s="2" t="n">
        <x:v>329</x:v>
      </x:c>
    </x:row>
    <x:row r="336" ht="32" customHeight="1">
      <x:c r="A336" s="20" t="str">
        <x:v> Hepatitis B viral load </x:v>
      </x:c>
      <x:c r="B336" s="2" t="str">
        <x:v> HEPA100 </x:v>
      </x:c>
      <x:c r="C336" s="21" t="n">
        <x:v>1100</x:v>
      </x:c>
      <x:c r="D336" s="2" t="str">
        <x:v> Virology Bench </x:v>
      </x:c>
      <x:c r="E336" s="2" t="n">
        <x:v>330</x:v>
      </x:c>
    </x:row>
    <x:row r="337" ht="32" customHeight="1">
      <x:c r="A337" s="20" t="str">
        <x:v> Her2/Neu rabbit clone EP3 7ml  RTU </x:v>
      </x:c>
      <x:c r="B337" s="2" t="str">
        <x:v> HER105 </x:v>
      </x:c>
      <x:c r="C337" s="21" t="str">
        <x:v>                                                      -  </x:v>
      </x:c>
      <x:c r="D337" s="2" t="str">
        <x:v> Chemistry Bench </x:v>
      </x:c>
      <x:c r="E337" s="2" t="n">
        <x:v>331</x:v>
      </x:c>
    </x:row>
    <x:row r="338" ht="32" customHeight="1">
      <x:c r="A338" s="20" t="str">
        <x:v> HFSH Calibrator </x:v>
      </x:c>
      <x:c r="B338" s="2" t="str">
        <x:v> HFS522 </x:v>
      </x:c>
      <x:c r="C338" s="21" t="n">
        <x:v>2387</x:v>
      </x:c>
      <x:c r="D338" s="2" t="str">
        <x:v> Chemistry Bench </x:v>
      </x:c>
      <x:c r="E338" s="2" t="n">
        <x:v>332</x:v>
      </x:c>
    </x:row>
    <x:row r="339" ht="32" customHeight="1">
      <x:c r="A339" s="20" t="str">
        <x:v> HFSH Reagent </x:v>
      </x:c>
      <x:c r="B339" s="2" t="str">
        <x:v> HFS523 </x:v>
      </x:c>
      <x:c r="C339" s="21" t="n">
        <x:v>3834</x:v>
      </x:c>
      <x:c r="D339" s="2" t="str">
        <x:v> Chemistry Bench </x:v>
      </x:c>
      <x:c r="E339" s="2" t="n">
        <x:v>333</x:v>
      </x:c>
    </x:row>
    <x:row r="340" ht="32" customHeight="1">
      <x:c r="A340" s="20" t="str">
        <x:v> Histopaque </x:v>
      </x:c>
      <x:c r="B340" s="2" t="str">
        <x:v> HIS002 </x:v>
      </x:c>
      <x:c r="C340" s="21" t="n">
        <x:v>3698</x:v>
      </x:c>
      <x:c r="D340" s="2" t="str">
        <x:v> Research Bench </x:v>
      </x:c>
      <x:c r="E340" s="2" t="n">
        <x:v>334</x:v>
      </x:c>
    </x:row>
    <x:row r="341" ht="32" customHeight="1">
      <x:c r="A341" s="20" t="str">
        <x:v> hLH Reagent </x:v>
      </x:c>
      <x:c r="B341" s="2" t="str">
        <x:v> HLH255 </x:v>
      </x:c>
      <x:c r="C341" s="21" t="n">
        <x:v>4039</x:v>
      </x:c>
      <x:c r="D341" s="2" t="str">
        <x:v> Chemistry Bench </x:v>
      </x:c>
      <x:c r="E341" s="2" t="n">
        <x:v>335</x:v>
      </x:c>
    </x:row>
    <x:row r="342" ht="32" customHeight="1">
      <x:c r="A342" s="20" t="str">
        <x:v> H.pylori SA = 25 tests x 2 </x:v>
      </x:c>
      <x:c r="B342" s="2" t="str">
        <x:v> HPYL001 </x:v>
      </x:c>
      <x:c r="C342" s="21" t="n">
        <x:v>3483</x:v>
      </x:c>
      <x:c r="D342" s="2" t="str">
        <x:v> Chemistry Bench </x:v>
      </x:c>
      <x:c r="E342" s="2" t="n">
        <x:v>336</x:v>
      </x:c>
    </x:row>
    <x:row r="343" ht="32" customHeight="1">
      <x:c r="A343" s="20" t="str">
        <x:v> H-Pylori </x:v>
      </x:c>
      <x:c r="B343" s="2" t="str">
        <x:v> HPYL002 </x:v>
      </x:c>
      <x:c r="C343" s="21" t="n">
        <x:v>3400</x:v>
      </x:c>
      <x:c r="D343" s="2" t="str">
        <x:v> Chemistry Bench </x:v>
      </x:c>
      <x:c r="E343" s="2" t="n">
        <x:v>337</x:v>
      </x:c>
    </x:row>
    <x:row r="344" ht="32" customHeight="1">
      <x:c r="A344" s="20" t="str">
        <x:v> H-Pylori Ag control </x:v>
      </x:c>
      <x:c r="B344" s="2" t="str">
        <x:v> HPYL003 </x:v>
      </x:c>
      <x:c r="C344" s="21" t="n">
        <x:v>1043</x:v>
      </x:c>
      <x:c r="D344" s="2" t="str">
        <x:v> Chemistry Bench </x:v>
      </x:c>
      <x:c r="E344" s="2" t="n">
        <x:v>338</x:v>
      </x:c>
    </x:row>
    <x:row r="345" ht="32" customHeight="1">
      <x:c r="A345" s="20" t="str">
        <x:v> HYPERsensitive hTSH Calibrator </x:v>
      </x:c>
      <x:c r="B345" s="2" t="str">
        <x:v> HSC001 </x:v>
      </x:c>
      <x:c r="C345" s="21" t="n">
        <x:v>2775</x:v>
      </x:c>
      <x:c r="D345" s="2" t="str">
        <x:v> Chemistry Bench </x:v>
      </x:c>
      <x:c r="E345" s="2" t="n">
        <x:v>339</x:v>
      </x:c>
    </x:row>
    <x:row r="346" ht="32" customHeight="1">
      <x:c r="A346" s="20" t="str">
        <x:v> hTSH Reagent </x:v>
      </x:c>
      <x:c r="B346" s="2" t="str">
        <x:v> HTS527 </x:v>
      </x:c>
      <x:c r="C346" s="21" t="n">
        <x:v>7429</x:v>
      </x:c>
      <x:c r="D346" s="2" t="str">
        <x:v> Chemistry Bench </x:v>
      </x:c>
      <x:c r="E346" s="2" t="n">
        <x:v>340</x:v>
      </x:c>
    </x:row>
    <x:row r="347" ht="32" customHeight="1">
      <x:c r="A347" s="20" t="str">
        <x:v> Illumina-Miseq reagent kit v3 </x:v>
      </x:c>
      <x:c r="B347" s="2" t="str">
        <x:v> ILL100 </x:v>
      </x:c>
      <x:c r="C347" s="21" t="n">
        <x:v>60779</x:v>
      </x:c>
      <x:c r="D347" s="2" t="str">
        <x:v> Virology Bench </x:v>
      </x:c>
      <x:c r="E347" s="2" t="n">
        <x:v>341</x:v>
      </x:c>
    </x:row>
    <x:row r="348" ht="32" customHeight="1">
      <x:c r="A348" s="20" t="str">
        <x:v> Illumina-Nextera DNA Flex Library Prep </x:v>
      </x:c>
      <x:c r="B348" s="2" t="str">
        <x:v> ILL101 </x:v>
      </x:c>
      <x:c r="C348" s="21" t="n">
        <x:v>107807</x:v>
      </x:c>
      <x:c r="D348" s="2" t="str">
        <x:v> Virology Bench </x:v>
      </x:c>
      <x:c r="E348" s="2" t="n">
        <x:v>342</x:v>
      </x:c>
    </x:row>
    <x:row r="349" ht="32" customHeight="1">
      <x:c r="A349" s="20" t="str">
        <x:v> IMIPENEM 10Âµg </x:v>
      </x:c>
      <x:c r="B349" s="2" t="str">
        <x:v> IMI100 </x:v>
      </x:c>
      <x:c r="C349" s="21" t="n">
        <x:v>367</x:v>
      </x:c>
      <x:c r="D349" s="2" t="str">
        <x:v> TB Bench </x:v>
      </x:c>
      <x:c r="E349" s="2" t="n">
        <x:v>343</x:v>
      </x:c>
    </x:row>
    <x:row r="350" ht="32" customHeight="1">
      <x:c r="A350" s="20" t="str">
        <x:v> Immy Cryptococcal Antigen Lateral Flow Assay (CrAG) </x:v>
      </x:c>
      <x:c r="B350" s="2" t="str">
        <x:v> IMM106 </x:v>
      </x:c>
      <x:c r="C350" s="21" t="n">
        <x:v>3000</x:v>
      </x:c>
      <x:c r="D350" s="2" t="str">
        <x:v> TB Bench </x:v>
      </x:c>
      <x:c r="E350" s="2" t="n">
        <x:v>344</x:v>
      </x:c>
    </x:row>
    <x:row r="351" ht="32" customHeight="1">
      <x:c r="A351" s="20" t="str">
        <x:v> B4212-40-Innovin  </x:v>
      </x:c>
      <x:c r="B351" s="2" t="str">
        <x:v> INNO100 </x:v>
      </x:c>
      <x:c r="C351" s="21" t="n">
        <x:v>1942</x:v>
      </x:c>
      <x:c r="D351" s="2" t="str">
        <x:v> Haemtology Bench </x:v>
      </x:c>
      <x:c r="E351" s="2" t="n">
        <x:v>345</x:v>
      </x:c>
    </x:row>
    <x:row r="352" ht="32" customHeight="1">
      <x:c r="A352" s="20" t="str">
        <x:v> Inorganic Phosphorous  </x:v>
      </x:c>
      <x:c r="B352" s="2" t="str">
        <x:v> INO118 </x:v>
      </x:c>
      <x:c r="C352" s="21" t="n">
        <x:v>1416</x:v>
      </x:c>
      <x:c r="D352" s="2" t="str">
        <x:v> Chemistry Bench </x:v>
      </x:c>
      <x:c r="E352" s="2" t="n">
        <x:v>346</x:v>
      </x:c>
    </x:row>
    <x:row r="353" ht="32" customHeight="1">
      <x:c r="A353" s="20" t="str">
        <x:v> ISE Reference OE66318 </x:v>
      </x:c>
      <x:c r="B353" s="2" t="str">
        <x:v> ISE112 </x:v>
      </x:c>
      <x:c r="C353" s="21" t="n">
        <x:v>5085</x:v>
      </x:c>
      <x:c r="D353" s="2" t="str">
        <x:v> Chemistry Bench </x:v>
      </x:c>
      <x:c r="E353" s="2" t="n">
        <x:v>347</x:v>
      </x:c>
    </x:row>
    <x:row r="354" ht="32" customHeight="1">
      <x:c r="A354" s="20" t="str">
        <x:v> ISE Low Serum Standard </x:v>
      </x:c>
      <x:c r="B354" s="2" t="str">
        <x:v> ISE126 </x:v>
      </x:c>
      <x:c r="C354" s="21" t="n">
        <x:v>2833</x:v>
      </x:c>
      <x:c r="D354" s="2" t="str">
        <x:v> Chemistry Bench </x:v>
      </x:c>
      <x:c r="E354" s="2" t="n">
        <x:v>348</x:v>
      </x:c>
    </x:row>
    <x:row r="355" ht="32" customHeight="1">
      <x:c r="A355" s="20" t="str">
        <x:v> ISE High Serum Standard </x:v>
      </x:c>
      <x:c r="B355" s="2" t="str">
        <x:v> ISE127 </x:v>
      </x:c>
      <x:c r="C355" s="21" t="n">
        <x:v>3916</x:v>
      </x:c>
      <x:c r="D355" s="2" t="str">
        <x:v> Chemistry Bench </x:v>
      </x:c>
      <x:c r="E355" s="2" t="n">
        <x:v>349</x:v>
      </x:c>
    </x:row>
    <x:row r="356" ht="32" customHeight="1">
      <x:c r="A356" s="20" t="str">
        <x:v> ISE Mid Serum Standard </x:v>
      </x:c>
      <x:c r="B356" s="2" t="str">
        <x:v> ISE128 </x:v>
      </x:c>
      <x:c r="C356" s="21" t="n">
        <x:v>2823</x:v>
      </x:c>
      <x:c r="D356" s="2" t="str">
        <x:v> Chemistry Bench </x:v>
      </x:c>
      <x:c r="E356" s="2" t="n">
        <x:v>350</x:v>
      </x:c>
    </x:row>
    <x:row r="357" ht="32" customHeight="1">
      <x:c r="A357" s="20" t="str">
        <x:v> ISE Buffer Serum Standard </x:v>
      </x:c>
      <x:c r="B357" s="2" t="str">
        <x:v> ISE129 </x:v>
      </x:c>
      <x:c r="C357" s="21" t="n">
        <x:v>2329</x:v>
      </x:c>
      <x:c r="D357" s="2" t="str">
        <x:v> Chemistry Bench </x:v>
      </x:c>
      <x:c r="E357" s="2" t="n">
        <x:v>351</x:v>
      </x:c>
    </x:row>
    <x:row r="358" ht="32" customHeight="1">
      <x:c r="A358" s="20" t="str">
        <x:v> ISEna/K Selective Check </x:v>
      </x:c>
      <x:c r="B358" s="2" t="str">
        <x:v> ISE130 </x:v>
      </x:c>
      <x:c r="C358" s="21" t="n">
        <x:v>2856</x:v>
      </x:c>
      <x:c r="D358" s="2" t="str">
        <x:v> Chemistry Bench </x:v>
      </x:c>
      <x:c r="E358" s="2" t="n">
        <x:v>352</x:v>
      </x:c>
    </x:row>
    <x:row r="359" ht="32" customHeight="1">
      <x:c r="A359" s="20" t="str">
        <x:v> Isoflow sheath CD4 and CD8 Rea </x:v>
      </x:c>
      <x:c r="B359" s="2" t="str">
        <x:v> ISO221 </x:v>
      </x:c>
      <x:c r="C359" s="21" t="n">
        <x:v>1241</x:v>
      </x:c>
      <x:c r="D359" s="2" t="str">
        <x:v> Chemistry Bench </x:v>
      </x:c>
      <x:c r="E359" s="2" t="n">
        <x:v>353</x:v>
      </x:c>
    </x:row>
    <x:row r="360" ht="32" customHeight="1">
      <x:c r="A360" s="20" t="str">
        <x:v> Isotoni-4 (Diluent) </x:v>
      </x:c>
      <x:c r="B360" s="2" t="str">
        <x:v> ISO344 </x:v>
      </x:c>
      <x:c r="C360" s="21" t="n">
        <x:v>6625</x:v>
      </x:c>
      <x:c r="D360" s="2" t="str">
        <x:v> Chemistry Bench </x:v>
      </x:c>
      <x:c r="E360" s="2" t="n">
        <x:v>354</x:v>
      </x:c>
    </x:row>
    <x:row r="361" ht="32" customHeight="1">
      <x:c r="A361" s="20" t="str">
        <x:v> Kimwipes :Resistance Genotypin </x:v>
      </x:c>
      <x:c r="B361" s="2" t="str">
        <x:v> KIM199 </x:v>
      </x:c>
      <x:c r="C361" s="21" t="n">
        <x:v>100</x:v>
      </x:c>
      <x:c r="D361" s="2" t="str">
        <x:v> TB Bench </x:v>
      </x:c>
      <x:c r="E361" s="2" t="n">
        <x:v>355</x:v>
      </x:c>
    </x:row>
    <x:row r="362" ht="32" customHeight="1">
      <x:c r="A362" s="20" t="str">
        <x:v> KZ30 CEPHAZOLIN </x:v>
      </x:c>
      <x:c r="B362" s="2" t="str">
        <x:v> KZ3100 </x:v>
      </x:c>
      <x:c r="C362" s="21" t="str">
        <x:v>                                                      -  </x:v>
      </x:c>
      <x:c r="D362" s="2" t="str">
        <x:v> TB Bench </x:v>
      </x:c>
      <x:c r="E362" s="2" t="n">
        <x:v>356</x:v>
      </x:c>
    </x:row>
    <x:row r="363" ht="32" customHeight="1">
      <x:c r="A363" s="20" t="str">
        <x:v> Lam Determine (LAMAG ) </x:v>
      </x:c>
      <x:c r="B363" s="2" t="str">
        <x:v> LAM117 </x:v>
      </x:c>
      <x:c r="C363" s="21" t="n">
        <x:v>1600</x:v>
      </x:c>
      <x:c r="D363" s="2" t="str">
        <x:v> Chemistry Bench </x:v>
      </x:c>
      <x:c r="E363" s="2" t="n">
        <x:v>357</x:v>
      </x:c>
    </x:row>
    <x:row r="364" ht="32" customHeight="1">
      <x:c r="A364" s="20" t="str">
        <x:v> LDH </x:v>
      </x:c>
      <x:c r="B364" s="2" t="str">
        <x:v> LDH120 </x:v>
      </x:c>
      <x:c r="C364" s="21" t="n">
        <x:v>842</x:v>
      </x:c>
      <x:c r="D364" s="2" t="str">
        <x:v> Chemistry Bench </x:v>
      </x:c>
      <x:c r="E364" s="2" t="n">
        <x:v>358</x:v>
      </x:c>
    </x:row>
    <x:row r="365" ht="32" customHeight="1">
      <x:c r="A365" s="20" t="str">
        <x:v> LDL </x:v>
      </x:c>
      <x:c r="B365" s="2" t="str">
        <x:v> LDL528 </x:v>
      </x:c>
      <x:c r="C365" s="21" t="n">
        <x:v>52</x:v>
      </x:c>
      <x:c r="D365" s="2" t="str">
        <x:v> Chemistry Bench </x:v>
      </x:c>
      <x:c r="E365" s="2" t="n">
        <x:v>359</x:v>
      </x:c>
    </x:row>
    <x:row r="366" ht="32" customHeight="1">
      <x:c r="A366" s="20" t="str">
        <x:v> LEV5 LEVOFLOXACIN </x:v>
      </x:c>
      <x:c r="B366" s="2" t="str">
        <x:v> LEV100 </x:v>
      </x:c>
      <x:c r="C366" s="21" t="str">
        <x:v>                                                      -  </x:v>
      </x:c>
      <x:c r="D366" s="2" t="str">
        <x:v> TB Bench </x:v>
      </x:c>
      <x:c r="E366" s="2" t="n">
        <x:v>360</x:v>
      </x:c>
    </x:row>
    <x:row r="367" ht="32" customHeight="1">
      <x:c r="A367" s="20" t="str">
        <x:v> LH = 25 tests x 6 </x:v>
      </x:c>
      <x:c r="B367" s="2" t="str">
        <x:v> LH001 </x:v>
      </x:c>
      <x:c r="C367" s="21" t="n">
        <x:v>2300</x:v>
      </x:c>
      <x:c r="D367" s="2" t="str">
        <x:v> Chemistry Bench </x:v>
      </x:c>
      <x:c r="E367" s="2" t="n">
        <x:v>361</x:v>
      </x:c>
    </x:row>
    <x:row r="368" ht="32" customHeight="1">
      <x:c r="A368" s="20" t="str">
        <x:v> LIPASE </x:v>
      </x:c>
      <x:c r="B368" s="2" t="str">
        <x:v> LIP530 </x:v>
      </x:c>
      <x:c r="C368" s="21" t="n">
        <x:v>2149</x:v>
      </x:c>
      <x:c r="D368" s="2" t="str">
        <x:v> Chemistry Bench </x:v>
      </x:c>
      <x:c r="E368" s="2" t="n">
        <x:v>362</x:v>
      </x:c>
    </x:row>
    <x:row r="369" ht="32" customHeight="1">
      <x:c r="A369" s="20" t="str">
        <x:v> Liquicheck Level 1 </x:v>
      </x:c>
      <x:c r="B369" s="2" t="str">
        <x:v> LIQ100 </x:v>
      </x:c>
      <x:c r="C369" s="21" t="n">
        <x:v>17220</x:v>
      </x:c>
      <x:c r="D369" s="2" t="str">
        <x:v> Chemistry Bench </x:v>
      </x:c>
      <x:c r="E369" s="2" t="n">
        <x:v>363</x:v>
      </x:c>
    </x:row>
    <x:row r="370" ht="32" customHeight="1">
      <x:c r="A370" s="20" t="str">
        <x:v> Liquicheck Level 2 </x:v>
      </x:c>
      <x:c r="B370" s="2" t="str">
        <x:v> LIQ101 </x:v>
      </x:c>
      <x:c r="C370" s="21" t="n">
        <x:v>17220</x:v>
      </x:c>
      <x:c r="D370" s="2" t="str">
        <x:v> Chemistry Bench </x:v>
      </x:c>
      <x:c r="E370" s="2" t="n">
        <x:v>364</x:v>
      </x:c>
    </x:row>
    <x:row r="371" ht="32" customHeight="1">
      <x:c r="A371" s="20" t="str">
        <x:v> Liquicheck Level 3 </x:v>
      </x:c>
      <x:c r="B371" s="2" t="str">
        <x:v> LIQ102 </x:v>
      </x:c>
      <x:c r="C371" s="21" t="n">
        <x:v>17220</x:v>
      </x:c>
      <x:c r="D371" s="2" t="str">
        <x:v> Chemistry Bench </x:v>
      </x:c>
      <x:c r="E371" s="2" t="n">
        <x:v>365</x:v>
      </x:c>
    </x:row>
    <x:row r="372" ht="32" customHeight="1">
      <x:c r="A372" s="20" t="str">
        <x:v> Lymphocheck level 1 Bicarbonat </x:v>
      </x:c>
      <x:c r="B372" s="2" t="str">
        <x:v> LYM289 </x:v>
      </x:c>
      <x:c r="C372" s="21" t="n">
        <x:v>3845</x:v>
      </x:c>
      <x:c r="D372" s="2" t="str">
        <x:v> Chemistry Bench </x:v>
      </x:c>
      <x:c r="E372" s="2" t="n">
        <x:v>366</x:v>
      </x:c>
    </x:row>
    <x:row r="373" ht="32" customHeight="1">
      <x:c r="A373" s="20" t="str">
        <x:v> Lymphocheck level 2 Bicarbonat </x:v>
      </x:c>
      <x:c r="B373" s="2" t="str">
        <x:v> LYM290 </x:v>
      </x:c>
      <x:c r="C373" s="21" t="n">
        <x:v>3845</x:v>
      </x:c>
      <x:c r="D373" s="2" t="str">
        <x:v> Chemistry Bench </x:v>
      </x:c>
      <x:c r="E373" s="2" t="n">
        <x:v>367</x:v>
      </x:c>
    </x:row>
    <x:row r="374" ht="32" customHeight="1">
      <x:c r="A374" s="20" t="str">
        <x:v> Lysercell WNR </x:v>
      </x:c>
      <x:c r="B374" s="2" t="str">
        <x:v> LYS101 </x:v>
      </x:c>
      <x:c r="C374" s="21" t="n">
        <x:v>2606</x:v>
      </x:c>
      <x:c r="D374" s="2" t="str">
        <x:v> Haemtology Bench </x:v>
      </x:c>
      <x:c r="E374" s="2" t="n">
        <x:v>368</x:v>
      </x:c>
    </x:row>
    <x:row r="375" ht="32" customHeight="1">
      <x:c r="A375" s="20" t="str">
        <x:v> Lysercell WDF </x:v>
      </x:c>
      <x:c r="B375" s="2" t="str">
        <x:v> LYS102 </x:v>
      </x:c>
      <x:c r="C375" s="21" t="n">
        <x:v>11079</x:v>
      </x:c>
      <x:c r="D375" s="2" t="str">
        <x:v> Haemtology Bench </x:v>
      </x:c>
      <x:c r="E375" s="2" t="n">
        <x:v>369</x:v>
      </x:c>
    </x:row>
    <x:row r="376" ht="32" customHeight="1">
      <x:c r="A376" s="20" t="str">
        <x:v> Lysozyme </x:v>
      </x:c>
      <x:c r="B376" s="2" t="str">
        <x:v> LYSO100 </x:v>
      </x:c>
      <x:c r="C376" s="21" t="n">
        <x:v>6783</x:v>
      </x:c>
      <x:c r="D376" s="2" t="str">
        <x:v> Virology Bench </x:v>
      </x:c>
      <x:c r="E376" s="2" t="n">
        <x:v>370</x:v>
      </x:c>
    </x:row>
    <x:row r="377" ht="32" customHeight="1">
      <x:c r="A377" s="20" t="str">
        <x:v> LZD30 LINEZOLID </x:v>
      </x:c>
      <x:c r="B377" s="2" t="str">
        <x:v> LZD100 </x:v>
      </x:c>
      <x:c r="C377" s="21" t="str">
        <x:v>                                                      -  </x:v>
      </x:c>
      <x:c r="D377" s="2" t="str">
        <x:v> TB Bench </x:v>
      </x:c>
      <x:c r="E377" s="2" t="n">
        <x:v>371</x:v>
      </x:c>
    </x:row>
    <x:row r="378" ht="32" customHeight="1">
      <x:c r="A378" s="20" t="str">
        <x:v> MACCONKEY AGAR No. 3 (Dehydrated) </x:v>
      </x:c>
      <x:c r="B378" s="2" t="str">
        <x:v> MAC100 </x:v>
      </x:c>
      <x:c r="C378" s="21" t="n">
        <x:v>10192</x:v>
      </x:c>
      <x:c r="D378" s="2" t="str">
        <x:v> TB Bench </x:v>
      </x:c>
      <x:c r="E378" s="2" t="n">
        <x:v>372</x:v>
      </x:c>
    </x:row>
    <x:row r="379" ht="32" customHeight="1">
      <x:c r="A379" s="20" t="str">
        <x:v> MAGPIX Drive Fluid 4 Pack </x:v>
      </x:c>
      <x:c r="B379" s="2" t="str">
        <x:v> MAG001 </x:v>
      </x:c>
      <x:c r="C379" s="21" t="n">
        <x:v>1326</x:v>
      </x:c>
      <x:c r="D379" s="2" t="str">
        <x:v> Research Bench </x:v>
      </x:c>
      <x:c r="E379" s="2" t="n">
        <x:v>373</x:v>
      </x:c>
    </x:row>
    <x:row r="380" ht="32" customHeight="1">
      <x:c r="A380" s="20" t="str">
        <x:v> Magnesium </x:v>
      </x:c>
      <x:c r="B380" s="2" t="str">
        <x:v> MAG107 </x:v>
      </x:c>
      <x:c r="C380" s="21" t="n">
        <x:v>1102</x:v>
      </x:c>
      <x:c r="D380" s="2" t="str">
        <x:v> Chemistry Bench </x:v>
      </x:c>
      <x:c r="E380" s="2" t="n">
        <x:v>374</x:v>
      </x:c>
    </x:row>
    <x:row r="381" ht="32" customHeight="1">
      <x:c r="A381" s="20" t="str">
        <x:v> Magnesium MG </x:v>
      </x:c>
      <x:c r="B381" s="2" t="str">
        <x:v> MAG535 </x:v>
      </x:c>
      <x:c r="C381" s="21" t="n">
        <x:v>27</x:v>
      </x:c>
      <x:c r="D381" s="2" t="str">
        <x:v> Chemistry Bench </x:v>
      </x:c>
      <x:c r="E381" s="2" t="n">
        <x:v>375</x:v>
      </x:c>
    </x:row>
    <x:row r="382" ht="32" customHeight="1">
      <x:c r="A382" s="20" t="str">
        <x:v> Maglumi wash concentrate </x:v>
      </x:c>
      <x:c r="B382" s="2" t="str">
        <x:v> MAGL100 </x:v>
      </x:c>
      <x:c r="C382" s="21" t="n">
        <x:v>1950</x:v>
      </x:c>
      <x:c r="D382" s="2" t="str">
        <x:v> Chemistry Bench </x:v>
      </x:c>
      <x:c r="E382" s="2" t="n">
        <x:v>376</x:v>
      </x:c>
    </x:row>
    <x:row r="383" ht="32" customHeight="1">
      <x:c r="A383" s="20" t="str">
        <x:v> Maglumi Starter 1+2 </x:v>
      </x:c>
      <x:c r="B383" s="2" t="str">
        <x:v> MAGL101 </x:v>
      </x:c>
      <x:c r="C383" s="21" t="n">
        <x:v>3650</x:v>
      </x:c>
      <x:c r="D383" s="2" t="str">
        <x:v> Chemistry Bench </x:v>
      </x:c>
      <x:c r="E383" s="2" t="n">
        <x:v>377</x:v>
      </x:c>
    </x:row>
    <x:row r="384" ht="32" customHeight="1">
      <x:c r="A384" s="20" t="str">
        <x:v> MAGLUMI TSH(CLIA) </x:v>
      </x:c>
      <x:c r="B384" s="2" t="str">
        <x:v> MAGL102 </x:v>
      </x:c>
      <x:c r="C384" s="21" t="n">
        <x:v>9000</x:v>
      </x:c>
      <x:c r="D384" s="2" t="str">
        <x:v> Chemistry Bench </x:v>
      </x:c>
      <x:c r="E384" s="2" t="n">
        <x:v>378</x:v>
      </x:c>
    </x:row>
    <x:row r="385" ht="32" customHeight="1">
      <x:c r="A385" s="20" t="str">
        <x:v> MAGLUMI T4(CLIA) </x:v>
      </x:c>
      <x:c r="B385" s="2" t="str">
        <x:v> MAGL103 </x:v>
      </x:c>
      <x:c r="C385" s="21" t="n">
        <x:v>9000</x:v>
      </x:c>
      <x:c r="D385" s="2" t="str">
        <x:v> Chemistry Bench </x:v>
      </x:c>
      <x:c r="E385" s="2" t="n">
        <x:v>379</x:v>
      </x:c>
    </x:row>
    <x:row r="386" ht="32" customHeight="1">
      <x:c r="A386" s="20" t="str">
        <x:v> MAGLUMI T3(CLIA) </x:v>
      </x:c>
      <x:c r="B386" s="2" t="str">
        <x:v> MAGL104 </x:v>
      </x:c>
      <x:c r="C386" s="21" t="n">
        <x:v>9000</x:v>
      </x:c>
      <x:c r="D386" s="2" t="str">
        <x:v> Chemistry Bench </x:v>
      </x:c>
      <x:c r="E386" s="2" t="n">
        <x:v>380</x:v>
      </x:c>
    </x:row>
    <x:row r="387" ht="32" customHeight="1">
      <x:c r="A387" s="20" t="str">
        <x:v> MAGLUMI FT4(CLIA) </x:v>
      </x:c>
      <x:c r="B387" s="2" t="str">
        <x:v> MAGL105 </x:v>
      </x:c>
      <x:c r="C387" s="21" t="n">
        <x:v>9000</x:v>
      </x:c>
      <x:c r="D387" s="2" t="str">
        <x:v> Chemistry Bench </x:v>
      </x:c>
      <x:c r="E387" s="2" t="n">
        <x:v>381</x:v>
      </x:c>
    </x:row>
    <x:row r="388" ht="32" customHeight="1">
      <x:c r="A388" s="20" t="str">
        <x:v> MAGLUMI FT3(CLIA) </x:v>
      </x:c>
      <x:c r="B388" s="2" t="str">
        <x:v> MAGL106 </x:v>
      </x:c>
      <x:c r="C388" s="21" t="n">
        <x:v>9000</x:v>
      </x:c>
      <x:c r="D388" s="2" t="str">
        <x:v> Chemistry Bench </x:v>
      </x:c>
      <x:c r="E388" s="2" t="n">
        <x:v>382</x:v>
      </x:c>
    </x:row>
    <x:row r="389" ht="32" customHeight="1">
      <x:c r="A389" s="20" t="str">
        <x:v> MAGLUMI FSH(CLIA) </x:v>
      </x:c>
      <x:c r="B389" s="2" t="str">
        <x:v> MAGL108 </x:v>
      </x:c>
      <x:c r="C389" s="21" t="n">
        <x:v>4500</x:v>
      </x:c>
      <x:c r="D389" s="2" t="str">
        <x:v> Chemistry Bench </x:v>
      </x:c>
      <x:c r="E389" s="2" t="n">
        <x:v>383</x:v>
      </x:c>
    </x:row>
    <x:row r="390" ht="32" customHeight="1">
      <x:c r="A390" s="20" t="str">
        <x:v> MAGLUMI LH(CLIA) </x:v>
      </x:c>
      <x:c r="B390" s="2" t="str">
        <x:v> MAGL109 </x:v>
      </x:c>
      <x:c r="C390" s="21" t="n">
        <x:v>4330</x:v>
      </x:c>
      <x:c r="D390" s="2" t="str">
        <x:v> Chemistry Bench </x:v>
      </x:c>
      <x:c r="E390" s="2" t="n">
        <x:v>384</x:v>
      </x:c>
    </x:row>
    <x:row r="391" ht="32" customHeight="1">
      <x:c r="A391" s="20" t="str">
        <x:v> MAGLUMI Estradiol(CLIA) </x:v>
      </x:c>
      <x:c r="B391" s="2" t="str">
        <x:v> MAGL112 </x:v>
      </x:c>
      <x:c r="C391" s="21" t="n">
        <x:v>4500</x:v>
      </x:c>
      <x:c r="D391" s="2" t="str">
        <x:v> Chemistry Bench </x:v>
      </x:c>
      <x:c r="E391" s="2" t="n">
        <x:v>385</x:v>
      </x:c>
    </x:row>
    <x:row r="392" ht="32" customHeight="1">
      <x:c r="A392" s="20" t="str">
        <x:v> MAGLUMI  HBsAg(CLIA)   </x:v>
      </x:c>
      <x:c r="B392" s="2" t="str">
        <x:v> MAGL133 </x:v>
      </x:c>
      <x:c r="C392" s="21" t="n">
        <x:v>6800</x:v>
      </x:c>
      <x:c r="D392" s="2" t="str">
        <x:v> Chemistry Bench </x:v>
      </x:c>
      <x:c r="E392" s="2" t="n">
        <x:v>386</x:v>
      </x:c>
    </x:row>
    <x:row r="393" ht="32" customHeight="1">
      <x:c r="A393" s="20" t="str">
        <x:v> MAGLUMI  Anti-HBs(CLIA)  </x:v>
      </x:c>
      <x:c r="B393" s="2" t="str">
        <x:v> MAGL134 </x:v>
      </x:c>
      <x:c r="C393" s="21" t="n">
        <x:v>7000</x:v>
      </x:c>
      <x:c r="D393" s="2" t="str">
        <x:v> Chemistry Bench </x:v>
      </x:c>
      <x:c r="E393" s="2" t="n">
        <x:v>387</x:v>
      </x:c>
    </x:row>
    <x:row r="394" ht="32" customHeight="1">
      <x:c r="A394" s="20" t="str">
        <x:v> MAGLUMI  Anti-HBc(CLIA)   </x:v>
      </x:c>
      <x:c r="B394" s="2" t="str">
        <x:v> MAGL135 </x:v>
      </x:c>
      <x:c r="C394" s="21" t="n">
        <x:v>7900</x:v>
      </x:c>
      <x:c r="D394" s="2" t="str">
        <x:v> Chemistry Bench </x:v>
      </x:c>
      <x:c r="E394" s="2" t="n">
        <x:v>388</x:v>
      </x:c>
    </x:row>
    <x:row r="395" ht="32" customHeight="1">
      <x:c r="A395" s="20" t="str">
        <x:v> MAGLUMI  Anti-HCV(CLIA)  </x:v>
      </x:c>
      <x:c r="B395" s="2" t="str">
        <x:v> MAGL136 </x:v>
      </x:c>
      <x:c r="C395" s="21" t="n">
        <x:v>15000</x:v>
      </x:c>
      <x:c r="D395" s="2" t="str">
        <x:v> Chemistry Bench </x:v>
      </x:c>
      <x:c r="E395" s="2" t="n">
        <x:v>389</x:v>
      </x:c>
    </x:row>
    <x:row r="396" ht="32" customHeight="1">
      <x:c r="A396" s="20" t="str">
        <x:v> MAGLUMI  HAV IgM (CLIA) </x:v>
      </x:c>
      <x:c r="B396" s="2" t="str">
        <x:v> MAGL137 </x:v>
      </x:c>
      <x:c r="C396" s="21" t="n">
        <x:v>13650</x:v>
      </x:c>
      <x:c r="D396" s="2" t="str">
        <x:v> Chemistry Bench </x:v>
      </x:c>
      <x:c r="E396" s="2" t="n">
        <x:v>390</x:v>
      </x:c>
    </x:row>
    <x:row r="397" ht="32" customHeight="1">
      <x:c r="A397" s="20" t="str">
        <x:v> MAGLUMI Starter 1+2 </x:v>
      </x:c>
      <x:c r="B397" s="2" t="str">
        <x:v> MAGL139 </x:v>
      </x:c>
      <x:c r="C397" s="21" t="n">
        <x:v>3000</x:v>
      </x:c>
      <x:c r="D397" s="2" t="str">
        <x:v> Chemistry Bench </x:v>
      </x:c>
      <x:c r="E397" s="2" t="n">
        <x:v>391</x:v>
      </x:c>
    </x:row>
    <x:row r="398" ht="32" customHeight="1">
      <x:c r="A398" s="20" t="str">
        <x:v> MAGLUMI REACTON MODULES </x:v>
      </x:c>
      <x:c r="B398" s="2" t="str">
        <x:v> MAGL140 </x:v>
      </x:c>
      <x:c r="C398" s="21" t="n">
        <x:v>10000</x:v>
      </x:c>
      <x:c r="D398" s="2" t="str">
        <x:v> Chemistry Bench </x:v>
      </x:c>
      <x:c r="E398" s="2" t="n">
        <x:v>392</x:v>
      </x:c>
    </x:row>
    <x:row r="399" ht="32" customHeight="1">
      <x:c r="A399" s="20" t="str">
        <x:v> MAGLUMI Wash Concentrate  </x:v>
      </x:c>
      <x:c r="B399" s="2" t="str">
        <x:v> MAGL141 </x:v>
      </x:c>
      <x:c r="C399" s="21" t="n">
        <x:v>1200</x:v>
      </x:c>
      <x:c r="D399" s="2" t="str">
        <x:v> Chemistry Bench </x:v>
      </x:c>
      <x:c r="E399" s="2" t="n">
        <x:v>393</x:v>
      </x:c>
    </x:row>
    <x:row r="400" ht="32" customHeight="1">
      <x:c r="A400" s="20" t="str">
        <x:v> Maglumi Progesterone </x:v>
      </x:c>
      <x:c r="B400" s="2" t="str">
        <x:v> MAGL142 </x:v>
      </x:c>
      <x:c r="C400" s="21" t="n">
        <x:v>5150</x:v>
      </x:c>
      <x:c r="D400" s="2" t="str">
        <x:v> Chemistry Bench </x:v>
      </x:c>
      <x:c r="E400" s="2" t="n">
        <x:v>394</x:v>
      </x:c>
    </x:row>
    <x:row r="401" ht="32" customHeight="1">
      <x:c r="A401" s="20" t="str">
        <x:v> Master Block 96 deep well plat </x:v>
      </x:c>
      <x:c r="B401" s="2" t="str">
        <x:v> MAS103 </x:v>
      </x:c>
      <x:c r="C401" s="21" t="n">
        <x:v>1331</x:v>
      </x:c>
      <x:c r="D401" s="2" t="str">
        <x:v> Virology Bench </x:v>
      </x:c>
      <x:c r="E401" s="2" t="n">
        <x:v>395</x:v>
      </x:c>
    </x:row>
    <x:row r="402" ht="32" customHeight="1">
      <x:c r="A402" s="20" t="str">
        <x:v> MEK-5DL </x:v>
      </x:c>
      <x:c r="B402" s="2" t="str">
        <x:v> MEK322 </x:v>
      </x:c>
      <x:c r="C402" s="21" t="n">
        <x:v>1467</x:v>
      </x:c>
      <x:c r="D402" s="2" t="str">
        <x:v> Chemistry Bench </x:v>
      </x:c>
      <x:c r="E402" s="2" t="n">
        <x:v>396</x:v>
      </x:c>
    </x:row>
    <x:row r="403" ht="32" customHeight="1">
      <x:c r="A403" s="20" t="str">
        <x:v> MEK-5DN </x:v>
      </x:c>
      <x:c r="B403" s="2" t="str">
        <x:v> MEK552 </x:v>
      </x:c>
      <x:c r="C403" s="21" t="n">
        <x:v>1501</x:v>
      </x:c>
      <x:c r="D403" s="2" t="str">
        <x:v> Chemistry Bench </x:v>
      </x:c>
      <x:c r="E403" s="2" t="n">
        <x:v>397</x:v>
      </x:c>
    </x:row>
    <x:row r="404" ht="32" customHeight="1">
      <x:c r="A404" s="20" t="str">
        <x:v> MEK-5DH </x:v>
      </x:c>
      <x:c r="B404" s="2" t="str">
        <x:v> MEK987 </x:v>
      </x:c>
      <x:c r="C404" s="21" t="n">
        <x:v>1501</x:v>
      </x:c>
      <x:c r="D404" s="2" t="str">
        <x:v> Chemistry Bench </x:v>
      </x:c>
      <x:c r="E404" s="2" t="n">
        <x:v>398</x:v>
      </x:c>
    </x:row>
    <x:row r="405" ht="32" customHeight="1">
      <x:c r="A405" s="20" t="str">
        <x:v> MEROPENEM 10Âµg </x:v>
      </x:c>
      <x:c r="B405" s="2" t="str">
        <x:v> MER100 </x:v>
      </x:c>
      <x:c r="C405" s="21" t="n">
        <x:v>401</x:v>
      </x:c>
      <x:c r="D405" s="2" t="str">
        <x:v> TB Bench </x:v>
      </x:c>
      <x:c r="E405" s="2" t="n">
        <x:v>399</x:v>
      </x:c>
    </x:row>
    <x:row r="406" ht="32" customHeight="1">
      <x:c r="A406" s="20" t="str">
        <x:v> Methylated Spirit 2.5Litres </x:v>
      </x:c>
      <x:c r="B406" s="2" t="str">
        <x:v> MET202 </x:v>
      </x:c>
      <x:c r="C406" s="21" t="n">
        <x:v>155</x:v>
      </x:c>
      <x:c r="D406" s="2" t="str">
        <x:v> Chemistry Bench </x:v>
      </x:c>
      <x:c r="E406" s="2" t="n">
        <x:v>400</x:v>
      </x:c>
    </x:row>
    <x:row r="407" ht="32" customHeight="1">
      <x:c r="A407" s="20" t="str">
        <x:v> Methylene Blue Chloride </x:v>
      </x:c>
      <x:c r="B407" s="2" t="str">
        <x:v> MET204 </x:v>
      </x:c>
      <x:c r="C407" s="21" t="n">
        <x:v>5500</x:v>
      </x:c>
      <x:c r="D407" s="2" t="str">
        <x:v> TB Bench </x:v>
      </x:c>
      <x:c r="E407" s="2" t="n">
        <x:v>401</x:v>
      </x:c>
    </x:row>
    <x:row r="408" ht="32" customHeight="1">
      <x:c r="A408" s="20" t="str">
        <x:v> mgit tube for subcultre </x:v>
      </x:c>
      <x:c r="B408" s="2" t="str">
        <x:v> MGI138 </x:v>
      </x:c>
      <x:c r="C408" s="21" t="n">
        <x:v>7182</x:v>
      </x:c>
      <x:c r="D408" s="2" t="str">
        <x:v> TB Bench </x:v>
      </x:c>
      <x:c r="E408" s="2" t="n">
        <x:v>402</x:v>
      </x:c>
    </x:row>
    <x:row r="409" ht="32" customHeight="1">
      <x:c r="A409" s="20" t="str">
        <x:v> Cobas C111 Micro Cuvette Segment </x:v>
      </x:c>
      <x:c r="B409" s="2" t="str">
        <x:v> MIC005 </x:v>
      </x:c>
      <x:c r="C409" s="21" t="n">
        <x:v>13220</x:v>
      </x:c>
      <x:c r="D409" s="2" t="str">
        <x:v> Chemistry Bench </x:v>
      </x:c>
      <x:c r="E409" s="2" t="n">
        <x:v>403</x:v>
      </x:c>
    </x:row>
    <x:row r="410" ht="32" customHeight="1">
      <x:c r="A410" s="20" t="str">
        <x:v> Microcentrifuge tubesÂ  2.0ml </x:v>
      </x:c>
      <x:c r="B410" s="2" t="str">
        <x:v> MIC007 </x:v>
      </x:c>
      <x:c r="C410" s="21" t="n">
        <x:v>449</x:v>
      </x:c>
      <x:c r="D410" s="2" t="str">
        <x:v> Chemistry Bench </x:v>
      </x:c>
      <x:c r="E410" s="2" t="n">
        <x:v>404</x:v>
      </x:c>
    </x:row>
    <x:row r="411" ht="32" customHeight="1">
      <x:c r="A411" s="20" t="str">
        <x:v> microcentrifuge tubes (1.5ml) </x:v>
      </x:c>
      <x:c r="B411" s="2" t="str">
        <x:v> MIC009 </x:v>
      </x:c>
      <x:c r="C411" s="21" t="n">
        <x:v>1446</x:v>
      </x:c>
      <x:c r="D411" s="2" t="str">
        <x:v> Virology Bench </x:v>
      </x:c>
      <x:c r="E411" s="2" t="n">
        <x:v>405</x:v>
      </x:c>
    </x:row>
    <x:row r="412" ht="32" customHeight="1">
      <x:c r="A412" s="20" t="str">
        <x:v> micropoint pipet tips 100 - 1250 up </x:v>
      </x:c>
      <x:c r="B412" s="2" t="str">
        <x:v> MIC101 </x:v>
      </x:c>
      <x:c r="C412" s="21" t="n">
        <x:v>220</x:v>
      </x:c>
      <x:c r="D412" s="2" t="str">
        <x:v> Chemistry Bench </x:v>
      </x:c>
      <x:c r="E412" s="2" t="n">
        <x:v>406</x:v>
      </x:c>
    </x:row>
    <x:row r="413" ht="32" customHeight="1">
      <x:c r="A413" s="20" t="str">
        <x:v> Microscopic slide </x:v>
      </x:c>
      <x:c r="B413" s="2" t="str">
        <x:v> MIC128 </x:v>
      </x:c>
      <x:c r="C413" s="21" t="n">
        <x:v>50</x:v>
      </x:c>
      <x:c r="D413" s="2" t="str">
        <x:v> TB Bench </x:v>
      </x:c>
      <x:c r="E413" s="2" t="n">
        <x:v>407</x:v>
      </x:c>
    </x:row>
    <x:row r="414" ht="32" customHeight="1">
      <x:c r="A414" s="20" t="str">
        <x:v> Microscope Covers </x:v>
      </x:c>
      <x:c r="B414" s="2" t="str">
        <x:v> MIC129 </x:v>
      </x:c>
      <x:c r="C414" s="21" t="n">
        <x:v>214</x:v>
      </x:c>
      <x:c r="D414" s="2" t="str">
        <x:v> TB Bench </x:v>
      </x:c>
      <x:c r="E414" s="2" t="n">
        <x:v>408</x:v>
      </x:c>
    </x:row>
    <x:row r="415" ht="32" customHeight="1">
      <x:c r="A415" s="20" t="str">
        <x:v> 2ml Microcentrifuge Tubes Sterile  ( Pre-Capped ) </x:v>
      </x:c>
      <x:c r="B415" s="2" t="str">
        <x:v> MICR105 </x:v>
      </x:c>
      <x:c r="C415" s="21" t="n">
        <x:v>3863</x:v>
      </x:c>
      <x:c r="D415" s="2" t="str">
        <x:v> Research Bench </x:v>
      </x:c>
      <x:c r="E415" s="2" t="n">
        <x:v>409</x:v>
      </x:c>
    </x:row>
    <x:row r="416" ht="32" customHeight="1">
      <x:c r="A416" s="20" t="str">
        <x:v> Milliplex mag human cytokine chemokine panel IV </x:v>
      </x:c>
      <x:c r="B416" s="2" t="str">
        <x:v> MILL101 </x:v>
      </x:c>
      <x:c r="C416" s="21" t="n">
        <x:v>77183</x:v>
      </x:c>
      <x:c r="D416" s="2" t="str">
        <x:v> Research Bench </x:v>
      </x:c>
      <x:c r="E416" s="2" t="n">
        <x:v>410</x:v>
      </x:c>
    </x:row>
    <x:row r="417" ht="32" customHeight="1">
      <x:c r="A417" s="20" t="str">
        <x:v> Minoclaire </x:v>
      </x:c>
      <x:c r="B417" s="2" t="str">
        <x:v> MIN100 </x:v>
      </x:c>
      <x:c r="C417" s="21" t="n">
        <x:v>4054</x:v>
      </x:c>
      <x:c r="D417" s="2" t="str">
        <x:v> Chemistry Bench </x:v>
      </x:c>
      <x:c r="E417" s="2" t="n">
        <x:v>411</x:v>
      </x:c>
    </x:row>
    <x:row r="418" ht="32" customHeight="1">
      <x:c r="A418" s="20" t="str">
        <x:v> MoMxH p16 </x:v>
      </x:c>
      <x:c r="B418" s="2" t="str">
        <x:v> MOM101 </x:v>
      </x:c>
      <x:c r="C418" s="21" t="str">
        <x:v>                                                      -  </x:v>
      </x:c>
      <x:c r="D418" s="2" t="str">
        <x:v> Chemistry Bench </x:v>
      </x:c>
      <x:c r="E418" s="2" t="n">
        <x:v>412</x:v>
      </x:c>
    </x:row>
    <x:row r="419" ht="32" customHeight="1">
      <x:c r="A419" s="20" t="str">
        <x:v> MUELLER HINTON AGAR </x:v>
      </x:c>
      <x:c r="B419" s="2" t="str">
        <x:v> MUE100 </x:v>
      </x:c>
      <x:c r="C419" s="21" t="n">
        <x:v>8427</x:v>
      </x:c>
      <x:c r="D419" s="2" t="str">
        <x:v> TB Bench </x:v>
      </x:c>
      <x:c r="E419" s="2" t="n">
        <x:v>413</x:v>
      </x:c>
    </x:row>
    <x:row r="420" ht="32" customHeight="1">
      <x:c r="A420" s="20" t="str">
        <x:v> NALGENE (R) CRYOBOXES 9*9 </x:v>
      </x:c>
      <x:c r="B420" s="2" t="str">
        <x:v> NAL101 </x:v>
      </x:c>
      <x:c r="C420" s="21" t="n">
        <x:v>1232</x:v>
      </x:c>
      <x:c r="D420" s="2" t="str">
        <x:v> Research Bench </x:v>
      </x:c>
      <x:c r="E420" s="2" t="n">
        <x:v>414</x:v>
      </x:c>
    </x:row>
    <x:row r="421" ht="32" customHeight="1">
      <x:c r="A421" s="20" t="str">
        <x:v> Nalc   </x:v>
      </x:c>
      <x:c r="B421" s="2" t="str">
        <x:v> NAL315 </x:v>
      </x:c>
      <x:c r="C421" s="21" t="n">
        <x:v>1396</x:v>
      </x:c>
      <x:c r="D421" s="2" t="str">
        <x:v> TB Bench </x:v>
      </x:c>
      <x:c r="E421" s="2" t="n">
        <x:v>415</x:v>
      </x:c>
    </x:row>
    <x:row r="422" ht="32" customHeight="1">
      <x:c r="A422" s="20" t="str">
        <x:v> NA30 NALIDIXIC ACID </x:v>
      </x:c>
      <x:c r="B422" s="2" t="str">
        <x:v> NAS3100 </x:v>
      </x:c>
      <x:c r="C422" s="21" t="str">
        <x:v>                                                      -  </x:v>
      </x:c>
      <x:c r="D422" s="2" t="str">
        <x:v> TB Bench </x:v>
      </x:c>
      <x:c r="E422" s="2" t="n">
        <x:v>416</x:v>
      </x:c>
    </x:row>
    <x:row r="423" ht="32" customHeight="1">
      <x:c r="A423" s="20" t="str">
        <x:v> New York City agar </x:v>
      </x:c>
      <x:c r="B423" s="2" t="str">
        <x:v> NEW101 </x:v>
      </x:c>
      <x:c r="C423" s="21" t="n">
        <x:v>418</x:v>
      </x:c>
      <x:c r="D423" s="2" t="str">
        <x:v> TB Bench </x:v>
      </x:c>
      <x:c r="E423" s="2" t="n">
        <x:v>417</x:v>
      </x:c>
    </x:row>
    <x:row r="424" ht="32" customHeight="1">
      <x:c r="A424" s="20" t="str">
        <x:v> NKX3.1 rabit clone EP356 7ml RTU </x:v>
      </x:c>
      <x:c r="B424" s="2" t="str">
        <x:v> NKX100 </x:v>
      </x:c>
      <x:c r="C424" s="21" t="n">
        <x:v>5385</x:v>
      </x:c>
      <x:c r="D424" s="2" t="str">
        <x:v> Chemistry Bench </x:v>
      </x:c>
      <x:c r="E424" s="2" t="n">
        <x:v>418</x:v>
      </x:c>
    </x:row>
    <x:row r="425" ht="32" customHeight="1">
      <x:c r="A425" s="20" t="str">
        <x:v> NUNC Tube 1.8 Int-Thr Starfoot   </x:v>
      </x:c>
      <x:c r="B425" s="2" t="str">
        <x:v> NUNC100 </x:v>
      </x:c>
      <x:c r="C425" s="21" t="n">
        <x:v>29662</x:v>
      </x:c>
      <x:c r="D425" s="2" t="str">
        <x:v> TB Bench </x:v>
      </x:c>
      <x:c r="E425" s="2" t="n">
        <x:v>419</x:v>
      </x:c>
    </x:row>
    <x:row r="426" ht="32" customHeight="1">
      <x:c r="A426" s="20" t="str">
        <x:v> NUNC Cryo  Tube 4.5ml </x:v>
      </x:c>
      <x:c r="B426" s="2" t="str">
        <x:v> NUNC101 </x:v>
      </x:c>
      <x:c r="C426" s="21" t="n">
        <x:v>895</x:v>
      </x:c>
      <x:c r="D426" s="2" t="str">
        <x:v> Research Bench </x:v>
      </x:c>
      <x:c r="E426" s="2" t="n">
        <x:v>420</x:v>
      </x:c>
    </x:row>
    <x:row r="427" ht="32" customHeight="1">
      <x:c r="A427" s="20" t="str">
        <x:v> ODC0014 ITA Control Serum 1 </x:v>
      </x:c>
      <x:c r="B427" s="2" t="str">
        <x:v> ODC0300 </x:v>
      </x:c>
      <x:c r="C427" s="21" t="str">
        <x:v>                                                      -  </x:v>
      </x:c>
      <x:c r="D427" s="2" t="str">
        <x:v> Chemistry Bench </x:v>
      </x:c>
      <x:c r="E427" s="2" t="n">
        <x:v>421</x:v>
      </x:c>
    </x:row>
    <x:row r="428" ht="32" customHeight="1">
      <x:c r="A428" s="20" t="str">
        <x:v> ODC0015 ITA Control Serum 2 </x:v>
      </x:c>
      <x:c r="B428" s="2" t="str">
        <x:v> ODC0400 </x:v>
      </x:c>
      <x:c r="C428" s="21" t="str">
        <x:v>                                                      -  </x:v>
      </x:c>
      <x:c r="D428" s="2" t="str">
        <x:v> Chemistry Bench </x:v>
      </x:c>
      <x:c r="E428" s="2" t="n">
        <x:v>422</x:v>
      </x:c>
    </x:row>
    <x:row r="429" ht="32" customHeight="1">
      <x:c r="A429" s="20" t="str">
        <x:v> ODC0016 ITA Control Serum 3 </x:v>
      </x:c>
      <x:c r="B429" s="2" t="str">
        <x:v> ODC0500 </x:v>
      </x:c>
      <x:c r="C429" s="21" t="str">
        <x:v>                                                      -  </x:v>
      </x:c>
      <x:c r="D429" s="2" t="str">
        <x:v> Chemistry Bench </x:v>
      </x:c>
      <x:c r="E429" s="2" t="n">
        <x:v>423</x:v>
      </x:c>
    </x:row>
    <x:row r="430" ht="32" customHeight="1">
      <x:c r="A430" s="20" t="str">
        <x:v> OPTOCHIN DISC 5Âµg </x:v>
      </x:c>
      <x:c r="B430" s="2" t="str">
        <x:v> OPTO100 </x:v>
      </x:c>
      <x:c r="C430" s="21" t="n">
        <x:v>1813</x:v>
      </x:c>
      <x:c r="D430" s="2" t="str">
        <x:v> TB Bench </x:v>
      </x:c>
      <x:c r="E430" s="2" t="n">
        <x:v>424</x:v>
      </x:c>
    </x:row>
    <x:row r="431" ht="32" customHeight="1">
      <x:c r="A431" s="20" t="str">
        <x:v> OXOIDâ„¢ VCNT SELECTIVE SUPPLEMENT </x:v>
      </x:c>
      <x:c r="B431" s="2" t="str">
        <x:v> OXOI100 </x:v>
      </x:c>
      <x:c r="C431" s="21" t="str">
        <x:v>                                                      -  </x:v>
      </x:c>
      <x:c r="D431" s="2" t="str">
        <x:v> TB Bench </x:v>
      </x:c>
      <x:c r="E431" s="2" t="n">
        <x:v>425</x:v>
      </x:c>
    </x:row>
    <x:row r="432" ht="32" customHeight="1">
      <x:c r="A432" s="20" t="str">
        <x:v> OXOIDâ„¢ HEMOGLOBIN SOLUBLE POWDER </x:v>
      </x:c>
      <x:c r="B432" s="2" t="str">
        <x:v> OXOI101 </x:v>
      </x:c>
      <x:c r="C432" s="21" t="n">
        <x:v>6075</x:v>
      </x:c>
      <x:c r="D432" s="2" t="str">
        <x:v> TB Bench </x:v>
      </x:c>
      <x:c r="E432" s="2" t="n">
        <x:v>426</x:v>
      </x:c>
    </x:row>
    <x:row r="433" ht="32" customHeight="1">
      <x:c r="A433" s="20" t="str">
        <x:v> OXOIDâ„¢ GC AGAR BASE (DEHYDRATED) </x:v>
      </x:c>
      <x:c r="B433" s="2" t="str">
        <x:v> OXOI102 </x:v>
      </x:c>
      <x:c r="C433" s="21" t="n">
        <x:v>1619</x:v>
      </x:c>
      <x:c r="D433" s="2" t="str">
        <x:v> TB Bench </x:v>
      </x:c>
      <x:c r="E433" s="2" t="n">
        <x:v>427</x:v>
      </x:c>
    </x:row>
    <x:row r="434" ht="32" customHeight="1">
      <x:c r="A434" s="20" t="str">
        <x:v> OXOIDâ„¢ CAMPYGENâ„¢ SACHET </x:v>
      </x:c>
      <x:c r="B434" s="2" t="str">
        <x:v> OXOI103 </x:v>
      </x:c>
      <x:c r="C434" s="21" t="str">
        <x:v>                                                      -  </x:v>
      </x:c>
      <x:c r="D434" s="2" t="str">
        <x:v> TB Bench </x:v>
      </x:c>
      <x:c r="E434" s="2" t="n">
        <x:v>428</x:v>
      </x:c>
    </x:row>
    <x:row r="435" ht="32" customHeight="1">
      <x:c r="A435" s="20" t="str">
        <x:v> Oxoid REMELâ„¢ MICRODASE DISCS </x:v>
      </x:c>
      <x:c r="B435" s="2" t="str">
        <x:v> OXOI104 </x:v>
      </x:c>
      <x:c r="C435" s="21" t="n">
        <x:v>2387</x:v>
      </x:c>
      <x:c r="D435" s="2" t="str">
        <x:v> TB Bench </x:v>
      </x:c>
      <x:c r="E435" s="2" t="n">
        <x:v>429</x:v>
      </x:c>
    </x:row>
    <x:row r="436" ht="32" customHeight="1">
      <x:c r="A436" s="20" t="str">
        <x:v> Oxoid NEISSERIA GONORRHOEAE ATCCâ„¢ 19424  </x:v>
      </x:c>
      <x:c r="B436" s="2" t="str">
        <x:v> OXOI106 </x:v>
      </x:c>
      <x:c r="C436" s="21" t="n">
        <x:v>6874</x:v>
      </x:c>
      <x:c r="D436" s="2" t="str">
        <x:v> TB Bench </x:v>
      </x:c>
      <x:c r="E436" s="2" t="n">
        <x:v>430</x:v>
      </x:c>
    </x:row>
    <x:row r="437" ht="32" customHeight="1">
      <x:c r="A437" s="20" t="str">
        <x:v> PAP Smear collection media kit </x:v>
      </x:c>
      <x:c r="B437" s="2" t="str">
        <x:v> PAP110 </x:v>
      </x:c>
      <x:c r="C437" s="21" t="n">
        <x:v>16766</x:v>
      </x:c>
      <x:c r="D437" s="2" t="str">
        <x:v> Virology Bench </x:v>
      </x:c>
      <x:c r="E437" s="2" t="n">
        <x:v>431</x:v>
      </x:c>
    </x:row>
    <x:row r="438" ht="32" customHeight="1">
      <x:c r="A438" s="20" t="str">
        <x:v> Paper Towel Stands </x:v>
      </x:c>
      <x:c r="B438" s="2" t="str">
        <x:v> PAPE100 </x:v>
      </x:c>
      <x:c r="C438" s="21" t="n">
        <x:v>644</x:v>
      </x:c>
      <x:c r="D438" s="2" t="str">
        <x:v> Chemistry Bench </x:v>
      </x:c>
      <x:c r="E438" s="2" t="n">
        <x:v>432</x:v>
      </x:c>
    </x:row>
    <x:row r="439" ht="32" customHeight="1">
      <x:c r="A439" s="20" t="str">
        <x:v> Paper Towel Rolls (1000 metre per roll) </x:v>
      </x:c>
      <x:c r="B439" s="2" t="str">
        <x:v> PAPE101 </x:v>
      </x:c>
      <x:c r="C439" s="21" t="n">
        <x:v>566</x:v>
      </x:c>
      <x:c r="D439" s="2" t="str">
        <x:v> Chemistry Bench </x:v>
      </x:c>
      <x:c r="E439" s="2" t="n">
        <x:v>433</x:v>
      </x:c>
    </x:row>
    <x:row r="440" ht="32" customHeight="1">
      <x:c r="A440" s="20" t="str">
        <x:v> Parafilm </x:v>
      </x:c>
      <x:c r="B440" s="2" t="str">
        <x:v> PAR001 </x:v>
      </x:c>
      <x:c r="C440" s="21" t="n">
        <x:v>2850</x:v>
      </x:c>
      <x:c r="D440" s="2" t="str">
        <x:v> TB Bench </x:v>
      </x:c>
      <x:c r="E440" s="2" t="n">
        <x:v>434</x:v>
      </x:c>
    </x:row>
    <x:row r="441" ht="32" customHeight="1">
      <x:c r="A441" s="20" t="str">
        <x:v> Particulate N95 respirator 1860 </x:v>
      </x:c>
      <x:c r="B441" s="2" t="str">
        <x:v> PAR096 </x:v>
      </x:c>
      <x:c r="C441" s="21" t="n">
        <x:v>30</x:v>
      </x:c>
      <x:c r="D441" s="2" t="str">
        <x:v> TB Bench </x:v>
      </x:c>
      <x:c r="E441" s="2" t="n">
        <x:v>435</x:v>
      </x:c>
    </x:row>
    <x:row r="442" ht="32" customHeight="1">
      <x:c r="A442" s="20" t="str">
        <x:v> 3ml Pasteur Pippettes GRAD I/W  ST </x:v>
      </x:c>
      <x:c r="B442" s="2" t="str">
        <x:v> PAS002 </x:v>
      </x:c>
      <x:c r="C442" s="21" t="n">
        <x:v>638</x:v>
      </x:c>
      <x:c r="D442" s="2" t="str">
        <x:v> Chemistry Bench </x:v>
      </x:c>
      <x:c r="E442" s="2" t="n">
        <x:v>436</x:v>
      </x:c>
    </x:row>
    <x:row r="443" ht="32" customHeight="1">
      <x:c r="A443" s="20" t="str">
        <x:v> 1ml Pasteur Pipettes GRAD I/W ST </x:v>
      </x:c>
      <x:c r="B443" s="2" t="str">
        <x:v> PAS003 </x:v>
      </x:c>
      <x:c r="C443" s="21" t="n">
        <x:v>515</x:v>
      </x:c>
      <x:c r="D443" s="2" t="str">
        <x:v> TB Bench </x:v>
      </x:c>
      <x:c r="E443" s="2" t="n">
        <x:v>437</x:v>
      </x:c>
    </x:row>
    <x:row r="444" ht="32" customHeight="1">
      <x:c r="A444" s="20" t="str">
        <x:v> Pasture pipettes non sterile </x:v>
      </x:c>
      <x:c r="B444" s="2" t="str">
        <x:v> PAS107 </x:v>
      </x:c>
      <x:c r="C444" s="21" t="n">
        <x:v>497</x:v>
      </x:c>
      <x:c r="D444" s="2" t="str">
        <x:v> Chemistry Bench </x:v>
      </x:c>
      <x:c r="E444" s="2" t="n">
        <x:v>438</x:v>
      </x:c>
    </x:row>
    <x:row r="445" ht="32" customHeight="1">
      <x:c r="A445" s="20" t="str">
        <x:v> Pasteur pipettes non Sterline 3 ml 250/Pkt </x:v>
      </x:c>
      <x:c r="B445" s="2" t="str">
        <x:v> PAS156 </x:v>
      </x:c>
      <x:c r="C445" s="21" t="str">
        <x:v>                                                      -  </x:v>
      </x:c>
      <x:c r="D445" s="2" t="str">
        <x:v> Reception Bench </x:v>
      </x:c>
      <x:c r="E445" s="2" t="n">
        <x:v>439</x:v>
      </x:c>
    </x:row>
    <x:row r="446" ht="32" customHeight="1">
      <x:c r="A446" s="20" t="str">
        <x:v> Penicillin - Streptomycin Solution </x:v>
      </x:c>
      <x:c r="B446" s="2" t="str">
        <x:v> PENI100 </x:v>
      </x:c>
      <x:c r="C446" s="21" t="n">
        <x:v>333</x:v>
      </x:c>
      <x:c r="D446" s="2" t="str">
        <x:v> TB Bench </x:v>
      </x:c>
      <x:c r="E446" s="2" t="n">
        <x:v>440</x:v>
      </x:c>
    </x:row>
    <x:row r="447" ht="32" customHeight="1">
      <x:c r="A447" s="20" t="str">
        <x:v> Petri dishes </x:v>
      </x:c>
      <x:c r="B447" s="2" t="str">
        <x:v> PET101 </x:v>
      </x:c>
      <x:c r="C447" s="21" t="str">
        <x:v>                                                      -  </x:v>
      </x:c>
      <x:c r="D447" s="2" t="str">
        <x:v> TB Bench </x:v>
      </x:c>
      <x:c r="E447" s="2" t="n">
        <x:v>441</x:v>
      </x:c>
    </x:row>
    <x:row r="448" ht="32" customHeight="1">
      <x:c r="A448" s="20" t="str">
        <x:v> Petri dishes </x:v>
      </x:c>
      <x:c r="B448" s="2" t="str">
        <x:v> PET102 </x:v>
      </x:c>
      <x:c r="C448" s="21" t="str">
        <x:v>                                                      -  </x:v>
      </x:c>
      <x:c r="D448" s="2" t="str">
        <x:v> TB Bench </x:v>
      </x:c>
      <x:c r="E448" s="2" t="n">
        <x:v>442</x:v>
      </x:c>
    </x:row>
    <x:row r="449" ht="32" customHeight="1">
      <x:c r="A449" s="20" t="str">
        <x:v> Phenel Crystals </x:v>
      </x:c>
      <x:c r="B449" s="2" t="str">
        <x:v> PHE101 </x:v>
      </x:c>
      <x:c r="C449" s="21" t="n">
        <x:v>1348</x:v>
      </x:c>
      <x:c r="D449" s="2" t="str">
        <x:v> TB Bench </x:v>
      </x:c>
      <x:c r="E449" s="2" t="n">
        <x:v>443</x:v>
      </x:c>
    </x:row>
    <x:row r="450" ht="32" customHeight="1">
      <x:c r="A450" s="20" t="str">
        <x:v> Phosphate Buffered Saline </x:v>
      </x:c>
      <x:c r="B450" s="2" t="str">
        <x:v> PHO100 </x:v>
      </x:c>
      <x:c r="C450" s="21" t="n">
        <x:v>41</x:v>
      </x:c>
      <x:c r="D450" s="2" t="str">
        <x:v> Virology Bench </x:v>
      </x:c>
      <x:c r="E450" s="2" t="n">
        <x:v>444</x:v>
      </x:c>
    </x:row>
    <x:row r="451" ht="32" customHeight="1">
      <x:c r="A451" s="20" t="str">
        <x:v> 200ul Pipet Tip Sterile Filter </x:v>
      </x:c>
      <x:c r="B451" s="2" t="str">
        <x:v> PIP139 </x:v>
      </x:c>
      <x:c r="C451" s="21" t="n">
        <x:v>210</x:v>
      </x:c>
      <x:c r="D451" s="2" t="str">
        <x:v> Chemistry Bench </x:v>
      </x:c>
      <x:c r="E451" s="2" t="n">
        <x:v>445</x:v>
      </x:c>
    </x:row>
    <x:row r="452" ht="32" customHeight="1">
      <x:c r="A452" s="20" t="str">
        <x:v> 20ul Pipet Tip Sterile Filter  </x:v>
      </x:c>
      <x:c r="B452" s="2" t="str">
        <x:v> PIP140 </x:v>
      </x:c>
      <x:c r="C452" s="21" t="n">
        <x:v>180</x:v>
      </x:c>
      <x:c r="D452" s="2" t="str">
        <x:v> Chemistry Bench </x:v>
      </x:c>
      <x:c r="E452" s="2" t="n">
        <x:v>446</x:v>
      </x:c>
    </x:row>
    <x:row r="453" ht="32" customHeight="1">
      <x:c r="A453" s="20" t="str">
        <x:v> POP-6 </x:v>
      </x:c>
      <x:c r="B453" s="2" t="str">
        <x:v> POP525 </x:v>
      </x:c>
      <x:c r="C453" s="21" t="n">
        <x:v>9597</x:v>
      </x:c>
      <x:c r="D453" s="2" t="str">
        <x:v> Virology Bench </x:v>
      </x:c>
      <x:c r="E453" s="2" t="n">
        <x:v>447</x:v>
      </x:c>
    </x:row>
    <x:row r="454" ht="32" customHeight="1">
      <x:c r="A454" s="20" t="str">
        <x:v> Potassium Electrode </x:v>
      </x:c>
      <x:c r="B454" s="2" t="str">
        <x:v> POT100 </x:v>
      </x:c>
      <x:c r="C454" s="21" t="n">
        <x:v>20180</x:v>
      </x:c>
      <x:c r="D454" s="2" t="str">
        <x:v> Chemistry Bench </x:v>
      </x:c>
      <x:c r="E454" s="2" t="n">
        <x:v>448</x:v>
      </x:c>
    </x:row>
    <x:row r="455" ht="32" customHeight="1">
      <x:c r="A455" s="20" t="str">
        <x:v> Potassium Permanganate </x:v>
      </x:c>
      <x:c r="B455" s="2" t="str">
        <x:v> POT101 </x:v>
      </x:c>
      <x:c r="C455" s="21" t="n">
        <x:v>500</x:v>
      </x:c>
      <x:c r="D455" s="2" t="str">
        <x:v> TB Bench </x:v>
      </x:c>
      <x:c r="E455" s="2" t="n">
        <x:v>449</x:v>
      </x:c>
    </x:row>
    <x:row r="456" ht="32" customHeight="1">
      <x:c r="A456" s="20" t="str">
        <x:v> Potassium Dihydrogen orthophos </x:v>
      </x:c>
      <x:c r="B456" s="2" t="str">
        <x:v> POT135 </x:v>
      </x:c>
      <x:c r="C456" s="21" t="n">
        <x:v>385</x:v>
      </x:c>
      <x:c r="D456" s="2" t="str">
        <x:v> TB Bench </x:v>
      </x:c>
      <x:c r="E456" s="2" t="n">
        <x:v>450</x:v>
      </x:c>
    </x:row>
    <x:row r="457" ht="32" customHeight="1">
      <x:c r="A457" s="20" t="str">
        <x:v> Primers for genotyping </x:v>
      </x:c>
      <x:c r="B457" s="2" t="str">
        <x:v> PRI001 </x:v>
      </x:c>
      <x:c r="C457" s="21" t="n">
        <x:v>9</x:v>
      </x:c>
      <x:c r="D457" s="2" t="str">
        <x:v> Virology Bench </x:v>
      </x:c>
      <x:c r="E457" s="2" t="n">
        <x:v>451</x:v>
      </x:c>
    </x:row>
    <x:row r="458" ht="32" customHeight="1">
      <x:c r="A458" s="20" t="str">
        <x:v> Prolactin Calibrator </x:v>
      </x:c>
      <x:c r="B458" s="2" t="str">
        <x:v> PRO206 </x:v>
      </x:c>
      <x:c r="C458" s="21" t="n">
        <x:v>2911</x:v>
      </x:c>
      <x:c r="D458" s="2" t="str">
        <x:v> Chemistry Bench </x:v>
      </x:c>
      <x:c r="E458" s="2" t="n">
        <x:v>452</x:v>
      </x:c>
    </x:row>
    <x:row r="459" ht="32" customHeight="1">
      <x:c r="A459" s="20" t="str">
        <x:v> Prolactin Reagent </x:v>
      </x:c>
      <x:c r="B459" s="2" t="str">
        <x:v> PRO207 </x:v>
      </x:c>
      <x:c r="C459" s="21" t="n">
        <x:v>3345</x:v>
      </x:c>
      <x:c r="D459" s="2" t="str">
        <x:v> Chemistry Bench </x:v>
      </x:c>
      <x:c r="E459" s="2" t="n">
        <x:v>453</x:v>
      </x:c>
    </x:row>
    <x:row r="460" ht="32" customHeight="1">
      <x:c r="A460" s="20" t="str">
        <x:v> Progesterone Reagent </x:v>
      </x:c>
      <x:c r="B460" s="2" t="str">
        <x:v> PRO581 </x:v>
      </x:c>
      <x:c r="C460" s="21" t="n">
        <x:v>3922</x:v>
      </x:c>
      <x:c r="D460" s="2" t="str">
        <x:v> Chemistry Bench </x:v>
      </x:c>
      <x:c r="E460" s="2" t="n">
        <x:v>454</x:v>
      </x:c>
    </x:row>
    <x:row r="461" ht="32" customHeight="1">
      <x:c r="A461" s="20" t="str">
        <x:v> Progesterone Calibrator </x:v>
      </x:c>
      <x:c r="B461" s="2" t="str">
        <x:v> PRO582 </x:v>
      </x:c>
      <x:c r="C461" s="21" t="n">
        <x:v>2780</x:v>
      </x:c>
      <x:c r="D461" s="2" t="str">
        <x:v> Chemistry Bench </x:v>
      </x:c>
      <x:c r="E461" s="2" t="n">
        <x:v>455</x:v>
      </x:c>
    </x:row>
    <x:row r="462" ht="32" customHeight="1">
      <x:c r="A462" s="20" t="str">
        <x:v> Prog =25 tests x 6 </x:v>
      </x:c>
      <x:c r="B462" s="2" t="str">
        <x:v> PROG001 </x:v>
      </x:c>
      <x:c r="C462" s="21" t="n">
        <x:v>2200</x:v>
      </x:c>
      <x:c r="D462" s="2" t="str">
        <x:v> Chemistry Bench </x:v>
      </x:c>
      <x:c r="E462" s="2" t="n">
        <x:v>456</x:v>
      </x:c>
    </x:row>
    <x:row r="463" ht="32" customHeight="1">
      <x:c r="A463" s="20" t="str">
        <x:v> Prolactin =25 tests x 6 </x:v>
      </x:c>
      <x:c r="B463" s="2" t="str">
        <x:v> PROL001 </x:v>
      </x:c>
      <x:c r="C463" s="21" t="n">
        <x:v>2229</x:v>
      </x:c>
      <x:c r="D463" s="2" t="str">
        <x:v> Chemistry Bench </x:v>
      </x:c>
      <x:c r="E463" s="2" t="n">
        <x:v>457</x:v>
      </x:c>
    </x:row>
    <x:row r="464" ht="32" customHeight="1">
      <x:c r="A464" s="20" t="str">
        <x:v> Protein Saver Cards </x:v>
      </x:c>
      <x:c r="B464" s="2" t="str">
        <x:v> PROT100 </x:v>
      </x:c>
      <x:c r="C464" s="21" t="n">
        <x:v>3145</x:v>
      </x:c>
      <x:c r="D464" s="2" t="str">
        <x:v> Reception Bench </x:v>
      </x:c>
      <x:c r="E464" s="2" t="n">
        <x:v>458</x:v>
      </x:c>
    </x:row>
    <x:row r="465" ht="32" customHeight="1">
      <x:c r="A465" s="20" t="str">
        <x:v> PSA = 25 tests x 4 </x:v>
      </x:c>
      <x:c r="B465" s="2" t="str">
        <x:v> PSA001 </x:v>
      </x:c>
      <x:c r="C465" s="21" t="n">
        <x:v>2213</x:v>
      </x:c>
      <x:c r="D465" s="2" t="str">
        <x:v> Chemistry Bench </x:v>
      </x:c>
      <x:c r="E465" s="2" t="n">
        <x:v>459</x:v>
      </x:c>
    </x:row>
    <x:row r="466" ht="32" customHeight="1">
      <x:c r="A466" s="20" t="str">
        <x:v> PSA-Hyb Calibrator </x:v>
      </x:c>
      <x:c r="B466" s="2" t="str">
        <x:v> PSA208 </x:v>
      </x:c>
      <x:c r="C466" s="21" t="n">
        <x:v>2850</x:v>
      </x:c>
      <x:c r="D466" s="2" t="str">
        <x:v> Chemistry Bench </x:v>
      </x:c>
      <x:c r="E466" s="2" t="n">
        <x:v>460</x:v>
      </x:c>
    </x:row>
    <x:row r="467" ht="32" customHeight="1">
      <x:c r="A467" s="20" t="str">
        <x:v> PSA-Hyb Reagent </x:v>
      </x:c>
      <x:c r="B467" s="2" t="str">
        <x:v> PSA210 </x:v>
      </x:c>
      <x:c r="C467" s="21" t="n">
        <x:v>7227</x:v>
      </x:c>
      <x:c r="D467" s="2" t="str">
        <x:v> Chemistry Bench </x:v>
      </x:c>
      <x:c r="E467" s="2" t="n">
        <x:v>461</x:v>
      </x:c>
    </x:row>
    <x:row r="468" ht="32" customHeight="1">
      <x:c r="A468" s="20" t="str">
        <x:v> QlAamp DNA Mini Kit </x:v>
      </x:c>
      <x:c r="B468" s="2" t="str">
        <x:v> QIA186 </x:v>
      </x:c>
      <x:c r="C468" s="21" t="n">
        <x:v>37936</x:v>
      </x:c>
      <x:c r="D468" s="2" t="str">
        <x:v> Virology Bench </x:v>
      </x:c>
      <x:c r="E468" s="2" t="n">
        <x:v>462</x:v>
      </x:c>
    </x:row>
    <x:row r="469" ht="32" customHeight="1">
      <x:c r="A469" s="20" t="str">
        <x:v> QIAamp Viral RNA Mini Kit  </x:v>
      </x:c>
      <x:c r="B469" s="2" t="str">
        <x:v> QIA500 </x:v>
      </x:c>
      <x:c r="C469" s="21" t="n">
        <x:v>16000</x:v>
      </x:c>
      <x:c r="D469" s="2" t="str">
        <x:v> Virology Bench </x:v>
      </x:c>
      <x:c r="E469" s="2" t="n">
        <x:v>463</x:v>
      </x:c>
    </x:row>
    <x:row r="470" ht="32" customHeight="1">
      <x:c r="A470" s="20" t="str">
        <x:v> Qubit ds DNA HS Assay kit </x:v>
      </x:c>
      <x:c r="B470" s="2" t="str">
        <x:v> QUB101 </x:v>
      </x:c>
      <x:c r="C470" s="21" t="n">
        <x:v>10024</x:v>
      </x:c>
      <x:c r="D470" s="2" t="str">
        <x:v> Virology Bench </x:v>
      </x:c>
      <x:c r="E470" s="2" t="n">
        <x:v>464</x:v>
      </x:c>
    </x:row>
    <x:row r="471" ht="32" customHeight="1">
      <x:c r="A471" s="20" t="str">
        <x:v> Quick DNA Universal Kit </x:v>
      </x:c>
      <x:c r="B471" s="2" t="str">
        <x:v> QUI101 </x:v>
      </x:c>
      <x:c r="C471" s="21" t="n">
        <x:v>5766</x:v>
      </x:c>
      <x:c r="D471" s="2" t="str">
        <x:v> Virology Bench </x:v>
      </x:c>
      <x:c r="E471" s="2" t="n">
        <x:v>465</x:v>
      </x:c>
    </x:row>
    <x:row r="472" ht="32" customHeight="1">
      <x:c r="A472" s="20" t="str">
        <x:v> Streptococcal Grouping Kit using Latex Agglutination </x:v>
      </x:c>
      <x:c r="B472" s="2" t="str">
        <x:v> RAP103 </x:v>
      </x:c>
      <x:c r="C472" s="21" t="str">
        <x:v>                                                      -  </x:v>
      </x:c>
      <x:c r="D472" s="2" t="str">
        <x:v> TB Bench </x:v>
      </x:c>
      <x:c r="E472" s="2" t="n">
        <x:v>466</x:v>
      </x:c>
    </x:row>
    <x:row r="473" ht="32" customHeight="1">
      <x:c r="A473" s="20" t="str">
        <x:v> CHOLERA RDT </x:v>
      </x:c>
      <x:c r="B473" s="2" t="str">
        <x:v> RAP104 </x:v>
      </x:c>
      <x:c r="C473" s="21" t="str">
        <x:v>                                                      -  </x:v>
      </x:c>
      <x:c r="D473" s="2" t="str">
        <x:v> TB Bench </x:v>
      </x:c>
      <x:c r="E473" s="2" t="n">
        <x:v>467</x:v>
      </x:c>
    </x:row>
    <x:row r="474" ht="32" customHeight="1">
      <x:c r="A474" s="20" t="str">
        <x:v> Staphaurex Latex Agglutination Test </x:v>
      </x:c>
      <x:c r="B474" s="2" t="str">
        <x:v> RAP105 </x:v>
      </x:c>
      <x:c r="C474" s="21" t="n">
        <x:v>20558</x:v>
      </x:c>
      <x:c r="D474" s="2" t="str">
        <x:v> TB Bench </x:v>
      </x:c>
      <x:c r="E474" s="2" t="n">
        <x:v>468</x:v>
      </x:c>
    </x:row>
    <x:row r="475" ht="32" customHeight="1">
      <x:c r="A475" s="20" t="str">
        <x:v> Rapid Plasma Reagin (RPR) (Cypress) </x:v>
      </x:c>
      <x:c r="B475" s="2" t="str">
        <x:v> RAPI102 </x:v>
      </x:c>
      <x:c r="C475" s="21" t="n">
        <x:v>832</x:v>
      </x:c>
      <x:c r="D475" s="2" t="str">
        <x:v> Chemistry Bench </x:v>
      </x:c>
      <x:c r="E475" s="2" t="n">
        <x:v>469</x:v>
      </x:c>
    </x:row>
    <x:row r="476" ht="32" customHeight="1">
      <x:c r="A476" s="20" t="str">
        <x:v> RD5 RIFAMPICIN </x:v>
      </x:c>
      <x:c r="B476" s="2" t="str">
        <x:v> RD5100 </x:v>
      </x:c>
      <x:c r="C476" s="21" t="str">
        <x:v>                                                      -  </x:v>
      </x:c>
      <x:c r="D476" s="2" t="str">
        <x:v> TB Bench </x:v>
      </x:c>
      <x:c r="E476" s="2" t="n">
        <x:v>470</x:v>
      </x:c>
    </x:row>
    <x:row r="477" ht="32" customHeight="1">
      <x:c r="A477" s="20" t="str">
        <x:v> Reagent Cups </x:v>
      </x:c>
      <x:c r="B477" s="2" t="str">
        <x:v> REA104 </x:v>
      </x:c>
      <x:c r="C477" s="21" t="n">
        <x:v>626</x:v>
      </x:c>
      <x:c r="D477" s="2" t="str">
        <x:v> Reception Bench </x:v>
      </x:c>
      <x:c r="E477" s="2" t="n">
        <x:v>471</x:v>
      </x:c>
    </x:row>
    <x:row r="478" ht="32" customHeight="1">
      <x:c r="A478" s="20" t="str">
        <x:v> Reaction Vessels Thyroid Test  </x:v>
      </x:c>
      <x:c r="B478" s="2" t="str">
        <x:v> REA201 </x:v>
      </x:c>
      <x:c r="C478" s="21" t="n">
        <x:v>3929</x:v>
      </x:c>
      <x:c r="D478" s="2" t="str">
        <x:v> Chemistry Bench </x:v>
      </x:c>
      <x:c r="E478" s="2" t="n">
        <x:v>472</x:v>
      </x:c>
    </x:row>
    <x:row r="479" ht="32" customHeight="1">
      <x:c r="A479" s="20" t="str">
        <x:v> Reference Electrodes </x:v>
      </x:c>
      <x:c r="B479" s="2" t="str">
        <x:v> REF100 </x:v>
      </x:c>
      <x:c r="C479" s="21" t="n">
        <x:v>78910</x:v>
      </x:c>
      <x:c r="D479" s="2" t="str">
        <x:v> Chemistry Bench </x:v>
      </x:c>
      <x:c r="E479" s="2" t="n">
        <x:v>473</x:v>
      </x:c>
    </x:row>
    <x:row r="480" ht="32" customHeight="1">
      <x:c r="A480" s="20" t="str">
        <x:v> REMEL SPOT INDOLE REAGENT </x:v>
      </x:c>
      <x:c r="B480" s="2" t="str">
        <x:v> REM100 </x:v>
      </x:c>
      <x:c r="C480" s="21" t="n">
        <x:v>838</x:v>
      </x:c>
      <x:c r="D480" s="2" t="str">
        <x:v> TB Bench </x:v>
      </x:c>
      <x:c r="E480" s="2" t="n">
        <x:v>474</x:v>
      </x:c>
    </x:row>
    <x:row r="481" ht="32" customHeight="1">
      <x:c r="A481" s="20" t="str">
        <x:v> RF IgM = 25 tests x 2 </x:v>
      </x:c>
      <x:c r="B481" s="2" t="str">
        <x:v> RFIG001 </x:v>
      </x:c>
      <x:c r="C481" s="21" t="n">
        <x:v>3400</x:v>
      </x:c>
      <x:c r="D481" s="2" t="str">
        <x:v> Chemistry Bench </x:v>
      </x:c>
      <x:c r="E481" s="2" t="n">
        <x:v>475</x:v>
      </x:c>
    </x:row>
    <x:row r="482" ht="32" customHeight="1">
      <x:c r="A482" s="20" t="str">
        <x:v> RPR </x:v>
      </x:c>
      <x:c r="B482" s="2" t="str">
        <x:v> RPR002 </x:v>
      </x:c>
      <x:c r="C482" s="21" t="n">
        <x:v>600</x:v>
      </x:c>
      <x:c r="D482" s="2" t="str">
        <x:v> Chemistry Bench </x:v>
      </x:c>
      <x:c r="E482" s="2" t="n">
        <x:v>476</x:v>
      </x:c>
    </x:row>
    <x:row r="483" ht="32" customHeight="1">
      <x:c r="A483" s="20" t="str">
        <x:v> SAM20 AMPICILLIN / SULBACTAM </x:v>
      </x:c>
      <x:c r="B483" s="2" t="str">
        <x:v> SAM100 </x:v>
      </x:c>
      <x:c r="C483" s="21" t="str">
        <x:v>                                                      -  </x:v>
      </x:c>
      <x:c r="D483" s="2" t="str">
        <x:v> TB Bench </x:v>
      </x:c>
      <x:c r="E483" s="2" t="n">
        <x:v>477</x:v>
      </x:c>
    </x:row>
    <x:row r="484" ht="32" customHeight="1">
      <x:c r="A484" s="20" t="str">
        <x:v> Sample cups Thyroid Test  Cons </x:v>
      </x:c>
      <x:c r="B484" s="2" t="str">
        <x:v> SAM203 </x:v>
      </x:c>
      <x:c r="C484" s="21" t="n">
        <x:v>1295</x:v>
      </x:c>
      <x:c r="D484" s="2" t="str">
        <x:v> Chemistry Bench </x:v>
      </x:c>
      <x:c r="E484" s="2" t="n">
        <x:v>478</x:v>
      </x:c>
    </x:row>
    <x:row r="485" ht="32" customHeight="1">
      <x:c r="A485" s="20" t="str">
        <x:v> SD Bioline Malaria AG P.F </x:v>
      </x:c>
      <x:c r="B485" s="2" t="str">
        <x:v> SDB101 </x:v>
      </x:c>
      <x:c r="C485" s="21" t="n">
        <x:v>563</x:v>
      </x:c>
      <x:c r="D485" s="2" t="str">
        <x:v> Chemistry Bench </x:v>
      </x:c>
      <x:c r="E485" s="2" t="n">
        <x:v>479</x:v>
      </x:c>
    </x:row>
    <x:row r="486" ht="32" customHeight="1">
      <x:c r="A486" s="20" t="str">
        <x:v> SD Bioline Malaria RDT </x:v>
      </x:c>
      <x:c r="B486" s="2" t="str">
        <x:v> SDBI001 </x:v>
      </x:c>
      <x:c r="C486" s="21" t="n">
        <x:v>422</x:v>
      </x:c>
      <x:c r="D486" s="2" t="str">
        <x:v> Chemistry Bench </x:v>
      </x:c>
      <x:c r="E486" s="2" t="n">
        <x:v>480</x:v>
      </x:c>
    </x:row>
    <x:row r="487" ht="32" customHeight="1">
      <x:c r="A487" s="20" t="str">
        <x:v> SD Bioline HIV </x:v>
      </x:c>
      <x:c r="B487" s="2" t="str">
        <x:v> SDBI002 </x:v>
      </x:c>
      <x:c r="C487" s="21" t="n">
        <x:v>2239</x:v>
      </x:c>
      <x:c r="D487" s="2" t="str">
        <x:v> Chemistry Bench </x:v>
      </x:c>
      <x:c r="E487" s="2" t="n">
        <x:v>481</x:v>
      </x:c>
    </x:row>
    <x:row r="488" ht="32" customHeight="1">
      <x:c r="A488" s="20" t="str">
        <x:v> 514X  SED RATE LIQ 2x9ML MP  </x:v>
      </x:c>
      <x:c r="B488" s="2" t="str">
        <x:v> SED101 </x:v>
      </x:c>
      <x:c r="C488" s="21" t="n">
        <x:v>3594</x:v>
      </x:c>
      <x:c r="D488" s="2" t="str">
        <x:v> Haemtology Bench </x:v>
      </x:c>
      <x:c r="E488" s="2" t="n">
        <x:v>482</x:v>
      </x:c>
    </x:row>
    <x:row r="489" ht="32" customHeight="1">
      <x:c r="A489" s="20" t="str">
        <x:v> Self Adhesive Labels </x:v>
      </x:c>
      <x:c r="B489" s="2" t="str">
        <x:v> SELF125 </x:v>
      </x:c>
      <x:c r="C489" s="21" t="n">
        <x:v>800</x:v>
      </x:c>
      <x:c r="D489" s="2" t="str">
        <x:v> Chemistry Bench </x:v>
      </x:c>
      <x:c r="E489" s="2" t="n">
        <x:v>483</x:v>
      </x:c>
    </x:row>
    <x:row r="490" ht="32" customHeight="1">
      <x:c r="A490" s="20" t="str">
        <x:v>Source error: #N/A</x:v>
      </x:c>
      <x:c r="B490" s="2" t="str">
        <x:v> SER102 </x:v>
      </x:c>
      <x:c r="C490" s="21" t="n">
        <x:v>710</x:v>
      </x:c>
      <x:c r="D490" s="2" t="str">
        <x:v> Chemistry Bench </x:v>
      </x:c>
      <x:c r="E490" s="2" t="n">
        <x:v>484</x:v>
      </x:c>
    </x:row>
    <x:row r="491" ht="32" customHeight="1">
      <x:c r="A491" s="20" t="str">
        <x:v> 5ml Serological Pipettes </x:v>
      </x:c>
      <x:c r="B491" s="2" t="str">
        <x:v> SERO100 </x:v>
      </x:c>
      <x:c r="C491" s="21" t="str">
        <x:v>                                                      -  </x:v>
      </x:c>
      <x:c r="D491" s="2" t="str">
        <x:v> Research Bench </x:v>
      </x:c>
      <x:c r="E491" s="2" t="n">
        <x:v>485</x:v>
      </x:c>
    </x:row>
    <x:row r="492" ht="32" customHeight="1">
      <x:c r="A492" s="20" t="str">
        <x:v> 50ml Serological Pipettes </x:v>
      </x:c>
      <x:c r="B492" s="2" t="str">
        <x:v> SERO101 </x:v>
      </x:c>
      <x:c r="C492" s="21" t="str">
        <x:v>                                                      -  </x:v>
      </x:c>
      <x:c r="D492" s="2" t="str">
        <x:v> Research Bench </x:v>
      </x:c>
      <x:c r="E492" s="2" t="n">
        <x:v>486</x:v>
      </x:c>
    </x:row>
    <x:row r="493" ht="32" customHeight="1">
      <x:c r="A493" s="20" t="str">
        <x:v> Sharps Containers 5 Litres PVC </x:v>
      </x:c>
      <x:c r="B493" s="2" t="str">
        <x:v> SHA001 </x:v>
      </x:c>
      <x:c r="C493" s="21" t="n">
        <x:v>23</x:v>
      </x:c>
      <x:c r="D493" s="2" t="str">
        <x:v> Chemistry Bench </x:v>
      </x:c>
      <x:c r="E493" s="2" t="n">
        <x:v>487</x:v>
      </x:c>
    </x:row>
    <x:row r="494" ht="32" customHeight="1">
      <x:c r="A494" s="20" t="str">
        <x:v> Sheep Blood </x:v>
      </x:c>
      <x:c r="B494" s="2" t="str">
        <x:v> SHE100 </x:v>
      </x:c>
      <x:c r="C494" s="21" t="n">
        <x:v>500</x:v>
      </x:c>
      <x:c r="D494" s="2" t="str">
        <x:v> TB Bench </x:v>
      </x:c>
      <x:c r="E494" s="2" t="n">
        <x:v>488</x:v>
      </x:c>
    </x:row>
    <x:row r="495" ht="32" customHeight="1">
      <x:c r="A495" s="20" t="str">
        <x:v> Siemens Clinitest HCG Test Kit </x:v>
      </x:c>
      <x:c r="B495" s="2" t="str">
        <x:v> SIE1020 </x:v>
      </x:c>
      <x:c r="C495" s="21" t="n">
        <x:v>2334</x:v>
      </x:c>
      <x:c r="D495" s="2" t="str">
        <x:v> TB Bench </x:v>
      </x:c>
      <x:c r="E495" s="2" t="n">
        <x:v>489</x:v>
      </x:c>
    </x:row>
    <x:row r="496" ht="32" customHeight="1">
      <x:c r="A496" s="20" t="str">
        <x:v> Siemens Chek-Stix Combo Park (Kit) </x:v>
      </x:c>
      <x:c r="B496" s="2" t="str">
        <x:v> SIE42 </x:v>
      </x:c>
      <x:c r="C496" s="21" t="n">
        <x:v>3115</x:v>
      </x:c>
      <x:c r="D496" s="2" t="str">
        <x:v> TB Bench </x:v>
      </x:c>
      <x:c r="E496" s="2" t="n">
        <x:v>490</x:v>
      </x:c>
    </x:row>
    <x:row r="497" ht="32" customHeight="1">
      <x:c r="A497" s="20" t="str">
        <x:v> 1-200 Î¼L pipet tips </x:v>
      </x:c>
      <x:c r="B497" s="2" t="str">
        <x:v> SIG008 </x:v>
      </x:c>
      <x:c r="C497" s="21" t="str">
        <x:v>                                                      -  </x:v>
      </x:c>
      <x:c r="D497" s="2" t="str">
        <x:v> Flowsymmetry Bench </x:v>
      </x:c>
      <x:c r="E497" s="2" t="n">
        <x:v>491</x:v>
      </x:c>
    </x:row>
    <x:row r="498" ht="32" customHeight="1">
      <x:c r="A498" s="20" t="str">
        <x:v> Serological pipettes 10mL </x:v>
      </x:c>
      <x:c r="B498" s="2" t="str">
        <x:v> SIG009 </x:v>
      </x:c>
      <x:c r="C498" s="21" t="n">
        <x:v>1112</x:v>
      </x:c>
      <x:c r="D498" s="2" t="str">
        <x:v> TB Bench </x:v>
      </x:c>
      <x:c r="E498" s="2" t="n">
        <x:v>492</x:v>
      </x:c>
    </x:row>
    <x:row r="499" ht="32" customHeight="1">
      <x:c r="A499" s="20" t="str">
        <x:v> SIGMA - Tubes Dilution(bijou bottles) screw cap wide mouth p </x:v>
      </x:c>
      <x:c r="B499" s="2" t="str">
        <x:v> SIG038 </x:v>
      </x:c>
      <x:c r="C499" s="21" t="n">
        <x:v>5485</x:v>
      </x:c>
      <x:c r="D499" s="2" t="str">
        <x:v> TB Bench </x:v>
      </x:c>
      <x:c r="E499" s="2" t="n">
        <x:v>493</x:v>
      </x:c>
    </x:row>
    <x:row r="500" ht="32" customHeight="1">
      <x:c r="A500" s="20" t="str">
        <x:v> single-channel pipette 10ul </x:v>
      </x:c>
      <x:c r="B500" s="2" t="str">
        <x:v> SING001 </x:v>
      </x:c>
      <x:c r="C500" s="21" t="n">
        <x:v>5507</x:v>
      </x:c>
      <x:c r="D500" s="2" t="str">
        <x:v> Virology Bench </x:v>
      </x:c>
      <x:c r="E500" s="2" t="n">
        <x:v>494</x:v>
      </x:c>
    </x:row>
    <x:row r="501" ht="32" customHeight="1">
      <x:c r="A501" s="20" t="str">
        <x:v> Small sample cups  </x:v>
      </x:c>
      <x:c r="B501" s="2" t="str">
        <x:v> SMA001 </x:v>
      </x:c>
      <x:c r="C501" s="21" t="n">
        <x:v>706</x:v>
      </x:c>
      <x:c r="D501" s="2" t="str">
        <x:v> Chemistry Bench </x:v>
      </x:c>
      <x:c r="E501" s="2" t="n">
        <x:v>495</x:v>
      </x:c>
    </x:row>
    <x:row r="502" ht="32" customHeight="1">
      <x:c r="A502" s="20" t="str">
        <x:v> Sodium Electrode </x:v>
      </x:c>
      <x:c r="B502" s="2" t="str">
        <x:v> SOD100 </x:v>
      </x:c>
      <x:c r="C502" s="21" t="n">
        <x:v>20180</x:v>
      </x:c>
      <x:c r="D502" s="2" t="str">
        <x:v> Chemistry Bench </x:v>
      </x:c>
      <x:c r="E502" s="2" t="n">
        <x:v>496</x:v>
      </x:c>
    </x:row>
    <x:row r="503" ht="32" customHeight="1">
      <x:c r="A503" s="20" t="str">
        <x:v> Sodium Citrate Tubes x100/Pkt </x:v>
      </x:c>
      <x:c r="B503" s="2" t="str">
        <x:v> SOD101 </x:v>
      </x:c>
      <x:c r="C503" s="21" t="n">
        <x:v>131</x:v>
      </x:c>
      <x:c r="D503" s="2" t="str">
        <x:v> Chemistry Bench </x:v>
      </x:c>
      <x:c r="E503" s="2" t="n">
        <x:v>497</x:v>
      </x:c>
    </x:row>
    <x:row r="504" ht="32" customHeight="1">
      <x:c r="A504" s="20" t="str">
        <x:v> Sodium Hydroxide 500g </x:v>
      </x:c>
      <x:c r="B504" s="2" t="str">
        <x:v> SOD133 </x:v>
      </x:c>
      <x:c r="C504" s="21" t="n">
        <x:v>282</x:v>
      </x:c>
      <x:c r="D504" s="2" t="str">
        <x:v> TB Bench </x:v>
      </x:c>
      <x:c r="E504" s="2" t="n">
        <x:v>498</x:v>
      </x:c>
    </x:row>
    <x:row r="505" ht="32" customHeight="1">
      <x:c r="A505" s="20" t="str">
        <x:v> Sodium(Na+) </x:v>
      </x:c>
      <x:c r="B505" s="2" t="str">
        <x:v> SOD537 </x:v>
      </x:c>
      <x:c r="C505" s="21" t="n">
        <x:v>30</x:v>
      </x:c>
      <x:c r="D505" s="2" t="str">
        <x:v> Chemistry Bench </x:v>
      </x:c>
      <x:c r="E505" s="2" t="n">
        <x:v>499</x:v>
      </x:c>
    </x:row>
    <x:row r="506" ht="32" customHeight="1">
      <x:c r="A506" s="20" t="str">
        <x:v> Specimen Bags </x:v>
      </x:c>
      <x:c r="B506" s="2" t="str">
        <x:v> SPE100 </x:v>
      </x:c>
      <x:c r="C506" s="21" t="n">
        <x:v>1432</x:v>
      </x:c>
      <x:c r="D506" s="2" t="str">
        <x:v> Chemistry Bench </x:v>
      </x:c>
      <x:c r="E506" s="2" t="n">
        <x:v>500</x:v>
      </x:c>
    </x:row>
    <x:row r="507" ht="32" customHeight="1">
      <x:c r="A507" s="20" t="str">
        <x:v> Sputum Containers </x:v>
      </x:c>
      <x:c r="B507" s="2" t="str">
        <x:v> SPU100 </x:v>
      </x:c>
      <x:c r="C507" s="21" t="n">
        <x:v>1214</x:v>
      </x:c>
      <x:c r="D507" s="2" t="str">
        <x:v> Chemistry Bench </x:v>
      </x:c>
      <x:c r="E507" s="2" t="n">
        <x:v>501</x:v>
      </x:c>
    </x:row>
    <x:row r="508" ht="32" customHeight="1">
      <x:c r="A508" s="20" t="str">
        <x:v> Oxoid Vitox supplement </x:v>
      </x:c>
      <x:c r="B508" s="2" t="str">
        <x:v> SR0090 </x:v>
      </x:c>
      <x:c r="C508" s="21" t="n">
        <x:v>1419</x:v>
      </x:c>
      <x:c r="D508" s="2" t="str">
        <x:v> TB Bench </x:v>
      </x:c>
      <x:c r="E508" s="2" t="n">
        <x:v>502</x:v>
      </x:c>
    </x:row>
    <x:row r="509" ht="32" customHeight="1">
      <x:c r="A509" s="20" t="str">
        <x:v> Stanbio B--Level Urine HCG Controls </x:v>
      </x:c>
      <x:c r="B509" s="2" t="str">
        <x:v> STA101 </x:v>
      </x:c>
      <x:c r="C509" s="21" t="str">
        <x:v>                                                      -  </x:v>
      </x:c>
      <x:c r="D509" s="2" t="str">
        <x:v> Haemtology Bench </x:v>
      </x:c>
      <x:c r="E509" s="2" t="n">
        <x:v>503</x:v>
      </x:c>
    </x:row>
    <x:row r="510" ht="32" customHeight="1">
      <x:c r="A510" s="20" t="str">
        <x:v> 25ml Sterile Serological Pippe </x:v>
      </x:c>
      <x:c r="B510" s="2" t="str">
        <x:v> STE141 </x:v>
      </x:c>
      <x:c r="C510" s="21" t="n">
        <x:v>3504</x:v>
      </x:c>
      <x:c r="D510" s="2" t="str">
        <x:v> Research Bench </x:v>
      </x:c>
      <x:c r="E510" s="2" t="n">
        <x:v>504</x:v>
      </x:c>
    </x:row>
    <x:row r="511" ht="32" customHeight="1">
      <x:c r="A511" s="20" t="str">
        <x:v> Stopper Grip GRN 12mm ( Tube S </x:v>
      </x:c>
      <x:c r="B511" s="2" t="str">
        <x:v> STO215 </x:v>
      </x:c>
      <x:c r="C511" s="21" t="n">
        <x:v>330</x:v>
      </x:c>
      <x:c r="D511" s="2" t="str">
        <x:v> Chemistry Bench </x:v>
      </x:c>
      <x:c r="E511" s="2" t="n">
        <x:v>505</x:v>
      </x:c>
    </x:row>
    <x:row r="512" ht="32" customHeight="1">
      <x:c r="A512" s="20" t="str">
        <x:v> Strata Coolers </x:v>
      </x:c>
      <x:c r="B512" s="2" t="str">
        <x:v> STR105 </x:v>
      </x:c>
      <x:c r="C512" s="21" t="n">
        <x:v>8389</x:v>
      </x:c>
      <x:c r="D512" s="2" t="str">
        <x:v> Research Bench </x:v>
      </x:c>
      <x:c r="E512" s="2" t="n">
        <x:v>506</x:v>
      </x:c>
    </x:row>
    <x:row r="513" ht="32" customHeight="1">
      <x:c r="A513" s="20" t="str">
        <x:v> Stromatolyzer Haemogram Test R </x:v>
      </x:c>
      <x:c r="B513" s="2" t="str">
        <x:v> STR432 </x:v>
      </x:c>
      <x:c r="C513" s="21" t="n">
        <x:v>5230</x:v>
      </x:c>
      <x:c r="D513" s="2" t="str">
        <x:v> Haemtology Bench </x:v>
      </x:c>
      <x:c r="E513" s="2" t="n">
        <x:v>507</x:v>
      </x:c>
    </x:row>
    <x:row r="514" ht="32" customHeight="1">
      <x:c r="A514" s="20" t="str">
        <x:v> Stromatolyzer Haemogram Test R </x:v>
      </x:c>
      <x:c r="B514" s="2" t="str">
        <x:v> STR434 </x:v>
      </x:c>
      <x:c r="C514" s="21" t="n">
        <x:v>9589</x:v>
      </x:c>
      <x:c r="D514" s="2" t="str">
        <x:v> Haemtology Bench </x:v>
      </x:c>
      <x:c r="E514" s="2" t="n">
        <x:v>508</x:v>
      </x:c>
    </x:row>
    <x:row r="515" ht="32" customHeight="1">
      <x:c r="A515" s="20" t="str">
        <x:v> Superscript III reverse Transcriptase </x:v>
      </x:c>
      <x:c r="B515" s="2" t="str">
        <x:v> SU3506 </x:v>
      </x:c>
      <x:c r="C515" s="21" t="n">
        <x:v>16055</x:v>
      </x:c>
      <x:c r="D515" s="2" t="str">
        <x:v> Virology Bench </x:v>
      </x:c>
      <x:c r="E515" s="2" t="n">
        <x:v>509</x:v>
      </x:c>
    </x:row>
    <x:row r="516" ht="32" customHeight="1">
      <x:c r="A516" s="20" t="str">
        <x:v> Substrate </x:v>
      </x:c>
      <x:c r="B516" s="2" t="str">
        <x:v> SUB217 </x:v>
      </x:c>
      <x:c r="C516" s="21" t="n">
        <x:v>6681</x:v>
      </x:c>
      <x:c r="D516" s="2" t="str">
        <x:v> Chemistry Bench </x:v>
      </x:c>
      <x:c r="E516" s="2" t="n">
        <x:v>510</x:v>
      </x:c>
    </x:row>
    <x:row r="517" ht="32" customHeight="1">
      <x:c r="A517" s="20" t="str">
        <x:v> Sulfolyzer Haemogram Test Reag </x:v>
      </x:c>
      <x:c r="B517" s="2" t="str">
        <x:v> SUL435 </x:v>
      </x:c>
      <x:c r="C517" s="21" t="n">
        <x:v>6503</x:v>
      </x:c>
      <x:c r="D517" s="2" t="str">
        <x:v> Haemtology Bench </x:v>
      </x:c>
      <x:c r="E517" s="2" t="n">
        <x:v>511</x:v>
      </x:c>
    </x:row>
    <x:row r="518" ht="32" customHeight="1">
      <x:c r="A518" s="20" t="str">
        <x:v> SuperScriptâ„¢ III One-Step RT-PCR with Platinumâ„¢ Taq High  </x:v>
      </x:c>
      <x:c r="B518" s="2" t="str">
        <x:v> SUPE100 </x:v>
      </x:c>
      <x:c r="C518" s="21" t="n">
        <x:v>25632</x:v>
      </x:c>
      <x:c r="D518" s="2" t="str">
        <x:v> Virology Bench </x:v>
      </x:c>
      <x:c r="E518" s="2" t="n">
        <x:v>512</x:v>
      </x:c>
    </x:row>
    <x:row r="519" ht="32" customHeight="1">
      <x:c r="A519" s="20" t="str">
        <x:v> SU-40 REACTION TUBE </x:v>
      </x:c>
      <x:c r="B519" s="2" t="str">
        <x:v> SURE441 </x:v>
      </x:c>
      <x:c r="C519" s="21" t="n">
        <x:v>4851</x:v>
      </x:c>
      <x:c r="D519" s="2" t="str">
        <x:v> Flowsymmetry Bench </x:v>
      </x:c>
      <x:c r="E519" s="2" t="n">
        <x:v>513</x:v>
      </x:c>
    </x:row>
    <x:row r="520" ht="32" customHeight="1">
      <x:c r="A520" s="20" t="str">
        <x:v> Swabs with transport Media </x:v>
      </x:c>
      <x:c r="B520" s="2" t="str">
        <x:v> SWA100 </x:v>
      </x:c>
      <x:c r="C520" s="21" t="n">
        <x:v>421</x:v>
      </x:c>
      <x:c r="D520" s="2" t="str">
        <x:v> Chemistry Bench </x:v>
      </x:c>
      <x:c r="E520" s="2" t="n">
        <x:v>514</x:v>
      </x:c>
    </x:row>
    <x:row r="521" ht="32" customHeight="1">
      <x:c r="A521" s="20" t="str">
        <x:v> SXT25 SULPHAMET/TRIMETHOP </x:v>
      </x:c>
      <x:c r="B521" s="2" t="str">
        <x:v> SXT100 </x:v>
      </x:c>
      <x:c r="C521" s="21" t="str">
        <x:v>                                                      -  </x:v>
      </x:c>
      <x:c r="D521" s="2" t="str">
        <x:v> TB Bench </x:v>
      </x:c>
      <x:c r="E521" s="2" t="n">
        <x:v>515</x:v>
      </x:c>
    </x:row>
    <x:row r="522" ht="32" customHeight="1">
      <x:c r="A522" s="20" t="str">
        <x:v> 10ml Syringes BD </x:v>
      </x:c>
      <x:c r="B522" s="2" t="str">
        <x:v> SYR134 </x:v>
      </x:c>
      <x:c r="C522" s="21" t="n">
        <x:v>179</x:v>
      </x:c>
      <x:c r="D522" s="2" t="str">
        <x:v> Chemistry Bench </x:v>
      </x:c>
      <x:c r="E522" s="2" t="n">
        <x:v>516</x:v>
      </x:c>
    </x:row>
    <x:row r="523" ht="32" customHeight="1">
      <x:c r="A523" s="20" t="str">
        <x:v> 5ml Syringes </x:v>
      </x:c>
      <x:c r="B523" s="2" t="str">
        <x:v> SYR136 </x:v>
      </x:c>
      <x:c r="C523" s="21" t="n">
        <x:v>109</x:v>
      </x:c>
      <x:c r="D523" s="2" t="str">
        <x:v> Chemistry Bench </x:v>
      </x:c>
      <x:c r="E523" s="2" t="n">
        <x:v>517</x:v>
      </x:c>
    </x:row>
    <x:row r="524" ht="32" customHeight="1">
      <x:c r="A524" s="20" t="str">
        <x:v> System Calibrator </x:v>
      </x:c>
      <x:c r="B524" s="2" t="str">
        <x:v> SYS436 </x:v>
      </x:c>
      <x:c r="C524" s="21" t="n">
        <x:v>11284</x:v>
      </x:c>
      <x:c r="D524" s="2" t="str">
        <x:v> Chemistry Bench </x:v>
      </x:c>
      <x:c r="E524" s="2" t="n">
        <x:v>518</x:v>
      </x:c>
    </x:row>
    <x:row r="525" ht="32" customHeight="1">
      <x:c r="A525" s="20" t="str">
        <x:v> System Check Solution </x:v>
      </x:c>
      <x:c r="B525" s="2" t="str">
        <x:v> SYS437 </x:v>
      </x:c>
      <x:c r="C525" s="21" t="n">
        <x:v>443</x:v>
      </x:c>
      <x:c r="D525" s="2" t="str">
        <x:v> Chemistry Bench </x:v>
      </x:c>
      <x:c r="E525" s="2" t="n">
        <x:v>519</x:v>
      </x:c>
    </x:row>
    <x:row r="526" ht="32" customHeight="1">
      <x:c r="A526" s="20" t="str">
        <x:v> T3 = 25 tests x 8 </x:v>
      </x:c>
      <x:c r="B526" s="2" t="str">
        <x:v> T3001 </x:v>
      </x:c>
      <x:c r="C526" s="21" t="n">
        <x:v>2263</x:v>
      </x:c>
      <x:c r="D526" s="2" t="str">
        <x:v> Chemistry Bench </x:v>
      </x:c>
      <x:c r="E526" s="2" t="n">
        <x:v>520</x:v>
      </x:c>
    </x:row>
    <x:row r="527" ht="32" customHeight="1">
      <x:c r="A527" s="20" t="str">
        <x:v> T4 = 25 tests x 8 </x:v>
      </x:c>
      <x:c r="B527" s="2" t="str">
        <x:v> T4001 </x:v>
      </x:c>
      <x:c r="C527" s="21" t="n">
        <x:v>2241</x:v>
      </x:c>
      <x:c r="D527" s="2" t="str">
        <x:v> Chemistry Bench </x:v>
      </x:c>
      <x:c r="E527" s="2" t="n">
        <x:v>521</x:v>
      </x:c>
    </x:row>
    <x:row r="528" ht="32" customHeight="1">
      <x:c r="A528" s="20" t="str">
        <x:v> 10x TBE </x:v>
      </x:c>
      <x:c r="B528" s="2" t="str">
        <x:v> TBE514 </x:v>
      </x:c>
      <x:c r="C528" s="21" t="n">
        <x:v>1107</x:v>
      </x:c>
      <x:c r="D528" s="2" t="str">
        <x:v> Virology Bench </x:v>
      </x:c>
      <x:c r="E528" s="2" t="n">
        <x:v>522</x:v>
      </x:c>
    </x:row>
    <x:row r="529" ht="32" customHeight="1">
      <x:c r="A529" s="20" t="str">
        <x:v> TBILI Chemistry 11 Reagents </x:v>
      </x:c>
      <x:c r="B529" s="2" t="str">
        <x:v> TBI347 </x:v>
      </x:c>
      <x:c r="C529" s="21" t="n">
        <x:v>32574</x:v>
      </x:c>
      <x:c r="D529" s="2" t="str">
        <x:v> Chemistry Bench </x:v>
      </x:c>
      <x:c r="E529" s="2" t="n">
        <x:v>523</x:v>
      </x:c>
    </x:row>
    <x:row r="530" ht="32" customHeight="1">
      <x:c r="A530" s="20" t="str">
        <x:v> TCO2 Reagent </x:v>
      </x:c>
      <x:c r="B530" s="2" t="str">
        <x:v> TC02001 </x:v>
      </x:c>
      <x:c r="C530" s="21" t="n">
        <x:v>2671</x:v>
      </x:c>
      <x:c r="D530" s="2" t="str">
        <x:v> Chemistry Bench </x:v>
      </x:c>
      <x:c r="E530" s="2" t="n">
        <x:v>524</x:v>
      </x:c>
    </x:row>
    <x:row r="531" ht="32" customHeight="1">
      <x:c r="A531" s="20" t="str">
        <x:v> TE30 TETRACYCLINE </x:v>
      </x:c>
      <x:c r="B531" s="2" t="str">
        <x:v> TE3100 </x:v>
      </x:c>
      <x:c r="C531" s="21" t="str">
        <x:v>                                                      -  </x:v>
      </x:c>
      <x:c r="D531" s="2" t="str">
        <x:v> TB Bench </x:v>
      </x:c>
      <x:c r="E531" s="2" t="n">
        <x:v>525</x:v>
      </x:c>
    </x:row>
    <x:row r="532" ht="32" customHeight="1">
      <x:c r="A532" s="20" t="str">
        <x:v> Temperature Charts </x:v>
      </x:c>
      <x:c r="B532" s="2" t="str">
        <x:v> TEM220 </x:v>
      </x:c>
      <x:c r="C532" s="21" t="n">
        <x:v>423</x:v>
      </x:c>
      <x:c r="D532" s="2" t="str">
        <x:v> Research Bench </x:v>
      </x:c>
      <x:c r="E532" s="2" t="n">
        <x:v>526</x:v>
      </x:c>
    </x:row>
    <x:row r="533" ht="32" customHeight="1">
      <x:c r="A533" s="20" t="str">
        <x:v> Testosterone Calibrator </x:v>
      </x:c>
      <x:c r="B533" s="2" t="str">
        <x:v> TES221 </x:v>
      </x:c>
      <x:c r="C533" s="21" t="n">
        <x:v>4948</x:v>
      </x:c>
      <x:c r="D533" s="2" t="str">
        <x:v> Chemistry Bench </x:v>
      </x:c>
      <x:c r="E533" s="2" t="n">
        <x:v>527</x:v>
      </x:c>
    </x:row>
    <x:row r="534" ht="32" customHeight="1">
      <x:c r="A534" s="20" t="str">
        <x:v> Testosterone Reagent </x:v>
      </x:c>
      <x:c r="B534" s="2" t="str">
        <x:v> TES222 </x:v>
      </x:c>
      <x:c r="C534" s="21" t="n">
        <x:v>4821</x:v>
      </x:c>
      <x:c r="D534" s="2" t="str">
        <x:v> Chemistry Bench </x:v>
      </x:c>
      <x:c r="E534" s="2" t="n">
        <x:v>528</x:v>
      </x:c>
    </x:row>
    <x:row r="535" ht="32" customHeight="1">
      <x:c r="A535" s="20" t="str">
        <x:v> Testo = 25 tests x 8 </x:v>
      </x:c>
      <x:c r="B535" s="2" t="str">
        <x:v> TEST001 </x:v>
      </x:c>
      <x:c r="C535" s="21" t="n">
        <x:v>2236</x:v>
      </x:c>
      <x:c r="D535" s="2" t="str">
        <x:v> Chemistry Bench </x:v>
      </x:c>
      <x:c r="E535" s="2" t="n">
        <x:v>529</x:v>
      </x:c>
    </x:row>
    <x:row r="536" ht="32" customHeight="1">
      <x:c r="A536" s="20" t="str">
        <x:v> Thermal Adhesive Sealing Sheet - 100/Pkt </x:v>
      </x:c>
      <x:c r="B536" s="2" t="str">
        <x:v> THER100 </x:v>
      </x:c>
      <x:c r="C536" s="21" t="str">
        <x:v>                                                      -  </x:v>
      </x:c>
      <x:c r="D536" s="2" t="str">
        <x:v> Haemtology Bench </x:v>
      </x:c>
      <x:c r="E536" s="2" t="n">
        <x:v>530</x:v>
      </x:c>
    </x:row>
    <x:row r="537" ht="32" customHeight="1">
      <x:c r="A537" s="20" t="str">
        <x:v> THT Labels </x:v>
      </x:c>
      <x:c r="B537" s="2" t="str">
        <x:v> THT101 </x:v>
      </x:c>
      <x:c r="C537" s="21" t="n">
        <x:v>3740</x:v>
      </x:c>
      <x:c r="D537" s="2" t="str">
        <x:v> Research Bench </x:v>
      </x:c>
      <x:c r="E537" s="2" t="n">
        <x:v>531</x:v>
      </x:c>
    </x:row>
    <x:row r="538" ht="32" customHeight="1">
      <x:c r="A538" s="20" t="str">
        <x:v> Total Protein </x:v>
      </x:c>
      <x:c r="B538" s="2" t="str">
        <x:v> TOT115 </x:v>
      </x:c>
      <x:c r="C538" s="21" t="n">
        <x:v>2452</x:v>
      </x:c>
      <x:c r="D538" s="2" t="str">
        <x:v> Chemistry Bench </x:v>
      </x:c>
      <x:c r="E538" s="2" t="n">
        <x:v>532</x:v>
      </x:c>
    </x:row>
    <x:row r="539" ht="32" customHeight="1">
      <x:c r="A539" s="20" t="str">
        <x:v> Total Bilirubin(Tbili) </x:v>
      </x:c>
      <x:c r="B539" s="2" t="str">
        <x:v> TOT550 </x:v>
      </x:c>
      <x:c r="C539" s="21" t="n">
        <x:v>29</x:v>
      </x:c>
      <x:c r="D539" s="2" t="str">
        <x:v> Chemistry Bench </x:v>
      </x:c>
      <x:c r="E539" s="2" t="n">
        <x:v>533</x:v>
      </x:c>
    </x:row>
    <x:row r="540" ht="32" customHeight="1">
      <x:c r="A540" s="20" t="str">
        <x:v> Total protein(TPRO) </x:v>
      </x:c>
      <x:c r="B540" s="2" t="str">
        <x:v> TOT553 </x:v>
      </x:c>
      <x:c r="C540" s="21" t="n">
        <x:v>27</x:v>
      </x:c>
      <x:c r="D540" s="2" t="str">
        <x:v> Chemistry Bench </x:v>
      </x:c>
      <x:c r="E540" s="2" t="n">
        <x:v>534</x:v>
      </x:c>
    </x:row>
    <x:row r="541" ht="32" customHeight="1">
      <x:c r="A541" s="20" t="str">
        <x:v> TPHA (Cypress) </x:v>
      </x:c>
      <x:c r="B541" s="2" t="str">
        <x:v> TPHA002 </x:v>
      </x:c>
      <x:c r="C541" s="21" t="n">
        <x:v>2417</x:v>
      </x:c>
      <x:c r="D541" s="2" t="str">
        <x:v> Chemistry Bench </x:v>
      </x:c>
      <x:c r="E541" s="2" t="n">
        <x:v>535</x:v>
      </x:c>
    </x:row>
    <x:row r="542" ht="32" customHeight="1">
      <x:c r="A542" s="20" t="str">
        <x:v> C111 Triglycerides </x:v>
      </x:c>
      <x:c r="B542" s="2" t="str">
        <x:v> TRI101 </x:v>
      </x:c>
      <x:c r="C542" s="21" t="n">
        <x:v>2710</x:v>
      </x:c>
      <x:c r="D542" s="2" t="str">
        <x:v> Chemistry Bench </x:v>
      </x:c>
      <x:c r="E542" s="2" t="n">
        <x:v>536</x:v>
      </x:c>
    </x:row>
    <x:row r="543" ht="32" customHeight="1">
      <x:c r="A543" s="20" t="str">
        <x:v> TRIPLE SUGAR IRON AGAR (Dehydrated) </x:v>
      </x:c>
      <x:c r="B543" s="2" t="str">
        <x:v> TRI102 </x:v>
      </x:c>
      <x:c r="C543" s="21" t="n">
        <x:v>1993</x:v>
      </x:c>
      <x:c r="D543" s="2" t="str">
        <x:v> TB Bench </x:v>
      </x:c>
      <x:c r="E543" s="2" t="n">
        <x:v>537</x:v>
      </x:c>
    </x:row>
    <x:row r="544" ht="32" customHeight="1">
      <x:c r="A544" s="20" t="str">
        <x:v> Triglyceride  </x:v>
      </x:c>
      <x:c r="B544" s="2" t="str">
        <x:v> TRI121 </x:v>
      </x:c>
      <x:c r="C544" s="21" t="n">
        <x:v>3381</x:v>
      </x:c>
      <x:c r="D544" s="2" t="str">
        <x:v> Chemistry Bench </x:v>
      </x:c>
      <x:c r="E544" s="2" t="n">
        <x:v>538</x:v>
      </x:c>
    </x:row>
    <x:row r="545" ht="32" customHeight="1">
      <x:c r="A545" s="20" t="str">
        <x:v> Tri Sodium Citrate 500g </x:v>
      </x:c>
      <x:c r="B545" s="2" t="str">
        <x:v> TRI132 </x:v>
      </x:c>
      <x:c r="C545" s="21" t="n">
        <x:v>507</x:v>
      </x:c>
      <x:c r="D545" s="2" t="str">
        <x:v> TB Bench </x:v>
      </x:c>
      <x:c r="E545" s="2" t="n">
        <x:v>539</x:v>
      </x:c>
    </x:row>
    <x:row r="546" ht="32" customHeight="1">
      <x:c r="A546" s="20" t="str">
        <x:v> Tryglycerides(TRIG) </x:v>
      </x:c>
      <x:c r="B546" s="2" t="str">
        <x:v> TRY554 </x:v>
      </x:c>
      <x:c r="C546" s="21" t="n">
        <x:v>28</x:v>
      </x:c>
      <x:c r="D546" s="2" t="str">
        <x:v> Chemistry Bench </x:v>
      </x:c>
      <x:c r="E546" s="2" t="n">
        <x:v>540</x:v>
      </x:c>
    </x:row>
    <x:row r="547" ht="32" customHeight="1">
      <x:c r="A547" s="20" t="str">
        <x:v> TSH = 25 tests x 8 </x:v>
      </x:c>
      <x:c r="B547" s="2" t="str">
        <x:v> TSH001 </x:v>
      </x:c>
      <x:c r="C547" s="21" t="n">
        <x:v>2214</x:v>
      </x:c>
      <x:c r="D547" s="2" t="str">
        <x:v> Chemistry Bench </x:v>
      </x:c>
      <x:c r="E547" s="2" t="n">
        <x:v>541</x:v>
      </x:c>
    </x:row>
    <x:row r="548" ht="32" customHeight="1">
      <x:c r="A548" s="20" t="str">
        <x:v> Turbo Dnase  </x:v>
      </x:c>
      <x:c r="B548" s="2" t="str">
        <x:v> TURB100 </x:v>
      </x:c>
      <x:c r="C548" s="21" t="n">
        <x:v>5987</x:v>
      </x:c>
      <x:c r="D548" s="2" t="str">
        <x:v> Virology Bench </x:v>
      </x:c>
      <x:c r="E548" s="2" t="n">
        <x:v>542</x:v>
      </x:c>
    </x:row>
    <x:row r="549" ht="32" customHeight="1">
      <x:c r="A549" s="20" t="str">
        <x:v> Tween 20 </x:v>
      </x:c>
      <x:c r="B549" s="2" t="str">
        <x:v> TWE001 </x:v>
      </x:c>
      <x:c r="C549" s="21" t="n">
        <x:v>656</x:v>
      </x:c>
      <x:c r="D549" s="2" t="str">
        <x:v> Virology Bench </x:v>
      </x:c>
      <x:c r="E549" s="2" t="n">
        <x:v>543</x:v>
      </x:c>
    </x:row>
    <x:row r="550" ht="32" customHeight="1">
      <x:c r="A550" s="20" t="str">
        <x:v> TZP110 PIPERACILLIN/TAZOBACT </x:v>
      </x:c>
      <x:c r="B550" s="2" t="str">
        <x:v> TZP100 </x:v>
      </x:c>
      <x:c r="C550" s="21" t="str">
        <x:v>                                                      -  </x:v>
      </x:c>
      <x:c r="D550" s="2" t="str">
        <x:v> TB Bench </x:v>
      </x:c>
      <x:c r="E550" s="2" t="n">
        <x:v>544</x:v>
      </x:c>
    </x:row>
    <x:row r="551" ht="32" customHeight="1">
      <x:c r="A551" s="20" t="str">
        <x:v> Ultra Standard Surgical Gowns  </x:v>
      </x:c>
      <x:c r="B551" s="2" t="str">
        <x:v> ULT225 </x:v>
      </x:c>
      <x:c r="C551" s="21" t="n">
        <x:v>73</x:v>
      </x:c>
      <x:c r="D551" s="2" t="str">
        <x:v> Virology Bench </x:v>
      </x:c>
      <x:c r="E551" s="2" t="n">
        <x:v>545</x:v>
      </x:c>
    </x:row>
    <x:row r="552" ht="32" customHeight="1">
      <x:c r="A552" s="20" t="str">
        <x:v> Universal Containers with spoon                 </x:v>
      </x:c>
      <x:c r="B552" s="2" t="str">
        <x:v> UNIV458 </x:v>
      </x:c>
      <x:c r="C552" s="21" t="n">
        <x:v>750</x:v>
      </x:c>
      <x:c r="D552" s="2" t="str">
        <x:v> Reception Bench </x:v>
      </x:c>
      <x:c r="E552" s="2" t="n">
        <x:v>546</x:v>
      </x:c>
    </x:row>
    <x:row r="553" ht="32" customHeight="1">
      <x:c r="A553" s="20" t="str">
        <x:v> UREA AGAR BASE (Dehydrated) </x:v>
      </x:c>
      <x:c r="B553" s="2" t="str">
        <x:v> URE101 </x:v>
      </x:c>
      <x:c r="C553" s="21" t="n">
        <x:v>2324</x:v>
      </x:c>
      <x:c r="D553" s="2" t="str">
        <x:v> TB Bench </x:v>
      </x:c>
      <x:c r="E553" s="2" t="n">
        <x:v>547</x:v>
      </x:c>
    </x:row>
    <x:row r="554" ht="32" customHeight="1">
      <x:c r="A554" s="20" t="str">
        <x:v> Urea C111 </x:v>
      </x:c>
      <x:c r="B554" s="2" t="str">
        <x:v> URE111 </x:v>
      </x:c>
      <x:c r="C554" s="21" t="n">
        <x:v>3771</x:v>
      </x:c>
      <x:c r="D554" s="2" t="str">
        <x:v> Chemistry Bench </x:v>
      </x:c>
      <x:c r="E554" s="2" t="n">
        <x:v>548</x:v>
      </x:c>
    </x:row>
    <x:row r="555" ht="32" customHeight="1">
      <x:c r="A555" s="20" t="str">
        <x:v> UREA/Urea Nitrogen </x:v>
      </x:c>
      <x:c r="B555" s="2" t="str">
        <x:v> URE125 </x:v>
      </x:c>
      <x:c r="C555" s="21" t="n">
        <x:v>1474</x:v>
      </x:c>
      <x:c r="D555" s="2" t="str">
        <x:v> Chemistry Bench </x:v>
      </x:c>
      <x:c r="E555" s="2" t="n">
        <x:v>549</x:v>
      </x:c>
    </x:row>
    <x:row r="556" ht="32" customHeight="1">
      <x:c r="A556" s="20" t="str">
        <x:v> UREA/BUN Renal Function Tests  </x:v>
      </x:c>
      <x:c r="B556" s="2" t="str">
        <x:v> URE415 </x:v>
      </x:c>
      <x:c r="C556" s="21" t="n">
        <x:v>1089</x:v>
      </x:c>
      <x:c r="D556" s="2" t="str">
        <x:v> Chemistry Bench </x:v>
      </x:c>
      <x:c r="E556" s="2" t="n">
        <x:v>550</x:v>
      </x:c>
    </x:row>
    <x:row r="557" ht="32" customHeight="1">
      <x:c r="A557" s="20" t="str">
        <x:v> Uric Acid </x:v>
      </x:c>
      <x:c r="B557" s="2" t="str">
        <x:v> URI117 </x:v>
      </x:c>
      <x:c r="C557" s="21" t="n">
        <x:v>846</x:v>
      </x:c>
      <x:c r="D557" s="2" t="str">
        <x:v> Chemistry Bench </x:v>
      </x:c>
      <x:c r="E557" s="2" t="n">
        <x:v>551</x:v>
      </x:c>
    </x:row>
    <x:row r="558" ht="32" customHeight="1">
      <x:c r="A558" s="20" t="str">
        <x:v> Urine Dip Stick Uric 10 CF </x:v>
      </x:c>
      <x:c r="B558" s="2" t="str">
        <x:v> URI512 </x:v>
      </x:c>
      <x:c r="C558" s="21" t="n">
        <x:v>786</x:v>
      </x:c>
      <x:c r="D558" s="2" t="str">
        <x:v> Chemistry Bench </x:v>
      </x:c>
      <x:c r="E558" s="2" t="n">
        <x:v>552</x:v>
      </x:c>
    </x:row>
    <x:row r="559" ht="32" customHeight="1">
      <x:c r="A559" s="20" t="str">
        <x:v> Uric Acid  C111 </x:v>
      </x:c>
      <x:c r="B559" s="2" t="str">
        <x:v> URIC100 </x:v>
      </x:c>
      <x:c r="C559" s="21" t="n">
        <x:v>4258</x:v>
      </x:c>
      <x:c r="D559" s="2" t="str">
        <x:v> Chemistry Bench </x:v>
      </x:c>
      <x:c r="E559" s="2" t="n">
        <x:v>553</x:v>
      </x:c>
    </x:row>
    <x:row r="560" ht="32" customHeight="1">
      <x:c r="A560" s="20" t="str">
        <x:v> Urine dipstick (10 Parameters) </x:v>
      </x:c>
      <x:c r="B560" s="2" t="str">
        <x:v> URIN001 </x:v>
      </x:c>
      <x:c r="C560" s="21" t="n">
        <x:v>318</x:v>
      </x:c>
      <x:c r="D560" s="2" t="str">
        <x:v> Chemistry Bench </x:v>
      </x:c>
      <x:c r="E560" s="2" t="n">
        <x:v>554</x:v>
      </x:c>
    </x:row>
    <x:row r="561" ht="32" customHeight="1">
      <x:c r="A561" s="20" t="str">
        <x:v> Vacutainer SST 11 5ml </x:v>
      </x:c>
      <x:c r="B561" s="2" t="str">
        <x:v> VAC103 </x:v>
      </x:c>
      <x:c r="C561" s="21" t="n">
        <x:v>294</x:v>
      </x:c>
      <x:c r="D561" s="2" t="str">
        <x:v> Chemistry Bench </x:v>
      </x:c>
      <x:c r="E561" s="2" t="n">
        <x:v>555</x:v>
      </x:c>
    </x:row>
    <x:row r="562" ht="32" customHeight="1">
      <x:c r="A562" s="20" t="str">
        <x:v> Verification Kit 1 MPX-PVER-K25 Luminex </x:v>
      </x:c>
      <x:c r="B562" s="2" t="str">
        <x:v> VERI001 </x:v>
      </x:c>
      <x:c r="C562" s="21" t="n">
        <x:v>15299</x:v>
      </x:c>
      <x:c r="D562" s="2" t="str">
        <x:v> Research Bench </x:v>
      </x:c>
      <x:c r="E562" s="2" t="n">
        <x:v>556</x:v>
      </x:c>
    </x:row>
    <x:row r="563" ht="32" customHeight="1">
      <x:c r="A563" s="20" t="str">
        <x:v> VersaLyse 100t CE </x:v>
      </x:c>
      <x:c r="B563" s="2" t="str">
        <x:v> VERS100 </x:v>
      </x:c>
      <x:c r="C563" s="21" t="n">
        <x:v>7447</x:v>
      </x:c>
      <x:c r="D563" s="2" t="str">
        <x:v> Flowsymmetry Bench </x:v>
      </x:c>
      <x:c r="E563" s="2" t="n">
        <x:v>557</x:v>
      </x:c>
    </x:row>
    <x:row r="564" ht="32" customHeight="1">
      <x:c r="A564" s="20" t="str">
        <x:v> Virkon S  Powder ( Virucidal Disinfectant ) </x:v>
      </x:c>
      <x:c r="B564" s="2" t="str">
        <x:v> VIR100 </x:v>
      </x:c>
      <x:c r="C564" s="21" t="n">
        <x:v>10000</x:v>
      </x:c>
      <x:c r="D564" s="2" t="str">
        <x:v> TB Bench </x:v>
      </x:c>
      <x:c r="E564" s="2" t="n">
        <x:v>558</x:v>
      </x:c>
    </x:row>
    <x:row r="565" ht="32" customHeight="1">
      <x:c r="A565" s="20" t="str">
        <x:v> Vitamin D reagent </x:v>
      </x:c>
      <x:c r="B565" s="2" t="str">
        <x:v> VIT103 </x:v>
      </x:c>
      <x:c r="C565" s="21" t="n">
        <x:v>2937</x:v>
      </x:c>
      <x:c r="D565" s="2" t="str">
        <x:v> Chemistry Bench </x:v>
      </x:c>
      <x:c r="E565" s="2" t="n">
        <x:v>559</x:v>
      </x:c>
    </x:row>
    <x:row r="566" ht="32" customHeight="1">
      <x:c r="A566" s="20" t="str">
        <x:v> Ljw/Pact + Glycerol                                         </x:v>
      </x:c>
      <x:c r="B566" s="2" t="str">
        <x:v> W/PA100 </x:v>
      </x:c>
      <x:c r="C566" s="21" t="n">
        <x:v>5031</x:v>
      </x:c>
      <x:c r="D566" s="2" t="str">
        <x:v> Chemistry Bench </x:v>
      </x:c>
      <x:c r="E566" s="2" t="n">
        <x:v>560</x:v>
      </x:c>
    </x:row>
    <x:row r="567" ht="32" customHeight="1">
      <x:c r="A567" s="20" t="str">
        <x:v> W5 TRIMETHOPRIM </x:v>
      </x:c>
      <x:c r="B567" s="2" t="str">
        <x:v> W5T100 </x:v>
      </x:c>
      <x:c r="C567" s="21" t="str">
        <x:v>                                                      -  </x:v>
      </x:c>
      <x:c r="D567" s="2" t="str">
        <x:v> TB Bench </x:v>
      </x:c>
      <x:c r="E567" s="2" t="n">
        <x:v>561</x:v>
      </x:c>
    </x:row>
    <x:row r="568" ht="32" customHeight="1">
      <x:c r="A568" s="20" t="str">
        <x:v> Wash Additives </x:v>
      </x:c>
      <x:c r="B568" s="2" t="str">
        <x:v> WAS100 </x:v>
      </x:c>
      <x:c r="C568" s="21" t="n">
        <x:v>4924</x:v>
      </x:c>
      <x:c r="D568" s="2" t="str">
        <x:v> Chemistry Bench </x:v>
      </x:c>
      <x:c r="E568" s="2" t="n">
        <x:v>562</x:v>
      </x:c>
    </x:row>
    <x:row r="569" ht="32" customHeight="1">
      <x:c r="A569" s="20" t="str">
        <x:v> Wash Solution ODR2000 </x:v>
      </x:c>
      <x:c r="B569" s="2" t="str">
        <x:v> WAS101 </x:v>
      </x:c>
      <x:c r="C569" s="21" t="n">
        <x:v>4795</x:v>
      </x:c>
      <x:c r="D569" s="2" t="str">
        <x:v> Chemistry Bench </x:v>
      </x:c>
      <x:c r="E569" s="2" t="n">
        <x:v>563</x:v>
      </x:c>
    </x:row>
    <x:row r="570" ht="32" customHeight="1">
      <x:c r="A570" s="20" t="str">
        <x:v> Wash Solution  OSR0001 </x:v>
      </x:c>
      <x:c r="B570" s="2" t="str">
        <x:v> WAS102 </x:v>
      </x:c>
      <x:c r="C570" s="21" t="n">
        <x:v>3982</x:v>
      </x:c>
      <x:c r="D570" s="2" t="str">
        <x:v> Chemistry Bench </x:v>
      </x:c>
      <x:c r="E570" s="2" t="n">
        <x:v>564</x:v>
      </x:c>
    </x:row>
    <x:row r="571" ht="32" customHeight="1">
      <x:c r="A571" s="20" t="str">
        <x:v> Waste bags Thyroid Test  Consu </x:v>
      </x:c>
      <x:c r="B571" s="2" t="str">
        <x:v> WAS200 </x:v>
      </x:c>
      <x:c r="C571" s="21" t="n">
        <x:v>4537</x:v>
      </x:c>
      <x:c r="D571" s="2" t="str">
        <x:v> Chemistry Bench </x:v>
      </x:c>
      <x:c r="E571" s="2" t="n">
        <x:v>565</x:v>
      </x:c>
    </x:row>
    <x:row r="572" ht="32" customHeight="1">
      <x:c r="A572" s="20" t="str">
        <x:v> Wash buffer Thyroid Test  Cons </x:v>
      </x:c>
      <x:c r="B572" s="2" t="str">
        <x:v> WAS202 </x:v>
      </x:c>
      <x:c r="C572" s="21" t="n">
        <x:v>2540</x:v>
      </x:c>
      <x:c r="D572" s="2" t="str">
        <x:v> Chemistry Bench </x:v>
      </x:c>
      <x:c r="E572" s="2" t="n">
        <x:v>566</x:v>
      </x:c>
    </x:row>
    <x:row r="573" ht="32" customHeight="1">
      <x:c r="A573" s="20" t="str">
        <x:v> Water-proof Plasters 19x65mm 1 </x:v>
      </x:c>
      <x:c r="B573" s="2" t="str">
        <x:v> WAT228 </x:v>
      </x:c>
      <x:c r="C573" s="21" t="n">
        <x:v>33</x:v>
      </x:c>
      <x:c r="D573" s="2" t="str">
        <x:v> Chemistry Bench </x:v>
      </x:c>
      <x:c r="E573" s="2" t="n">
        <x:v>567</x:v>
      </x:c>
    </x:row>
    <x:row r="574" ht="32" customHeight="1">
      <x:c r="A574" s="20" t="str">
        <x:v> Whatman Filter Paper </x:v>
      </x:c>
      <x:c r="B574" s="2" t="str">
        <x:v> WHA105 </x:v>
      </x:c>
      <x:c r="C574" s="21" t="n">
        <x:v>1305</x:v>
      </x:c>
      <x:c r="D574" s="2" t="str">
        <x:v> Reception Bench </x:v>
      </x:c>
      <x:c r="E574" s="2" t="n">
        <x:v>568</x:v>
      </x:c>
    </x:row>
    <x:row r="575" ht="32" customHeight="1">
      <x:c r="A575" s="20" t="str">
        <x:v> White Diff </x:v>
      </x:c>
      <x:c r="B575" s="2" t="str">
        <x:v> WHI100 </x:v>
      </x:c>
      <x:c r="C575" s="21" t="n">
        <x:v>7195</x:v>
      </x:c>
      <x:c r="D575" s="2" t="str">
        <x:v> Chemistry Bench </x:v>
      </x:c>
      <x:c r="E575" s="2" t="n">
        <x:v>569</x:v>
      </x:c>
    </x:row>
    <x:row r="576" ht="32" customHeight="1">
      <x:c r="A576" s="20" t="str">
        <x:v> XN Check Level 1 </x:v>
      </x:c>
      <x:c r="B576" s="2" t="str">
        <x:v> XNC102 </x:v>
      </x:c>
      <x:c r="C576" s="21" t="n">
        <x:v>3569</x:v>
      </x:c>
      <x:c r="D576" s="2" t="str">
        <x:v> Haemtology Bench </x:v>
      </x:c>
      <x:c r="E576" s="2" t="n">
        <x:v>570</x:v>
      </x:c>
    </x:row>
    <x:row r="577" ht="32" customHeight="1">
      <x:c r="A577" s="20" t="str">
        <x:v> XN Check Level 2 </x:v>
      </x:c>
      <x:c r="B577" s="2" t="str">
        <x:v> XNC103 </x:v>
      </x:c>
      <x:c r="C577" s="21" t="n">
        <x:v>3569</x:v>
      </x:c>
      <x:c r="D577" s="2" t="str">
        <x:v> Haemtology Bench </x:v>
      </x:c>
      <x:c r="E577" s="2" t="n">
        <x:v>571</x:v>
      </x:c>
    </x:row>
    <x:row r="578" ht="32" customHeight="1">
      <x:c r="A578" s="20" t="str">
        <x:v> XN Check Level 3 </x:v>
      </x:c>
      <x:c r="B578" s="2" t="str">
        <x:v> XNC104 </x:v>
      </x:c>
      <x:c r="C578" s="21" t="n">
        <x:v>3569</x:v>
      </x:c>
      <x:c r="D578" s="2" t="str">
        <x:v> Haemtology Bench </x:v>
      </x:c>
      <x:c r="E578" s="2" t="n">
        <x:v>572</x:v>
      </x:c>
    </x:row>
    <x:row r="579" ht="32" customHeight="1">
      <x:c r="A579" s="20" t="str">
        <x:v> Xpert MTB/RIF Ultra </x:v>
      </x:c>
      <x:c r="B579" s="2" t="str">
        <x:v> XPE103 </x:v>
      </x:c>
      <x:c r="C579" s="21" t="n">
        <x:v>36232</x:v>
      </x:c>
      <x:c r="D579" s="2" t="str">
        <x:v> TB Bench </x:v>
      </x:c>
      <x:c r="E579" s="2" t="n">
        <x:v>573</x:v>
      </x:c>
    </x:row>
    <x:row r="580" ht="32" customHeight="1">
      <x:c r="A580" s="20" t="str">
        <x:v> Xpert HBV Cartridges </x:v>
      </x:c>
      <x:c r="B580" s="2" t="str">
        <x:v> XPE104 </x:v>
      </x:c>
      <x:c r="C580" s="21" t="n">
        <x:v>3895</x:v>
      </x:c>
      <x:c r="D580" s="2" t="str">
        <x:v> Chemistry Bench </x:v>
      </x:c>
      <x:c r="E580" s="2" t="n">
        <x:v>574</x:v>
      </x:c>
    </x:row>
    <x:row r="581" ht="32" customHeight="1">
      <x:c r="A581" s="20" t="str">
        <x:v> Xpert CT/NG Cartridges </x:v>
      </x:c>
      <x:c r="B581" s="2" t="str">
        <x:v> XPER100 </x:v>
      </x:c>
      <x:c r="C581" s="21" t="n">
        <x:v>6175</x:v>
      </x:c>
      <x:c r="D581" s="2" t="str">
        <x:v> TB Bench </x:v>
      </x:c>
      <x:c r="E581" s="2" t="n">
        <x:v>575</x:v>
      </x:c>
    </x:row>
    <x:row r="582" ht="32" customHeight="1">
      <x:c r="A582" s="20" t="str">
        <x:v> Xpert Xpress SARS-COV-2 </x:v>
      </x:c>
      <x:c r="B582" s="2" t="str">
        <x:v> XPER105 </x:v>
      </x:c>
      <x:c r="C582" s="21" t="n">
        <x:v>12728</x:v>
      </x:c>
      <x:c r="D582" s="2" t="str">
        <x:v> Virology Bench </x:v>
      </x:c>
      <x:c r="E582" s="2" t="n">
        <x:v>576</x:v>
      </x:c>
    </x:row>
    <x:row r="583" ht="32" customHeight="1">
      <x:c r="A583" s="20" t="str">
        <x:v> Xpert HPV GXHPV CE 10 </x:v>
      </x:c>
      <x:c r="B583" s="2" t="str">
        <x:v> XPER106 </x:v>
      </x:c>
      <x:c r="C583" s="21" t="n">
        <x:v>6489</x:v>
      </x:c>
      <x:c r="D583" s="2" t="str">
        <x:v> Virology Bench </x:v>
      </x:c>
      <x:c r="E583" s="2" t="n">
        <x:v>577</x:v>
      </x:c>
    </x:row>
    <x:row r="584" ht="32" customHeight="1">
      <x:c r="A584" s="20" t="str">
        <x:v> Xpert Xpress Flu/RSV Genexpert cartridges  </x:v>
      </x:c>
      <x:c r="B584" s="2" t="str">
        <x:v> XPER107 </x:v>
      </x:c>
      <x:c r="C584" s="21" t="n">
        <x:v>18880</x:v>
      </x:c>
      <x:c r="D584" s="2" t="str">
        <x:v> Virology Bench </x:v>
      </x:c>
      <x:c r="E584" s="2" t="n">
        <x:v>578</x:v>
      </x:c>
    </x:row>
    <x:row r="585" ht="32" customHeight="1">
      <x:c r="A585" s="20" t="str">
        <x:v> Xpert HIV-1 Viral Load </x:v>
      </x:c>
      <x:c r="B585" s="2" t="str">
        <x:v> XPER200 </x:v>
      </x:c>
      <x:c r="C585" s="21" t="str">
        <x:v>                                                      -  </x:v>
      </x:c>
      <x:c r="D585" s="2" t="str">
        <x:v> Virology Bench </x:v>
      </x:c>
      <x:c r="E585" s="2" t="n">
        <x:v>579</x:v>
      </x:c>
    </x:row>
    <x:row r="586" ht="32" customHeight="1">
      <x:c r="A586" s="20" t="str">
        <x:v> Xpert EID Kit  </x:v>
      </x:c>
      <x:c r="B586" s="2" t="str">
        <x:v> XPER300 </x:v>
      </x:c>
      <x:c r="C586" s="21" t="n">
        <x:v>3895</x:v>
      </x:c>
      <x:c r="D586" s="2" t="str">
        <x:v> Chemistry Bench </x:v>
      </x:c>
      <x:c r="E586" s="2" t="n">
        <x:v>580</x:v>
      </x:c>
    </x:row>
    <x:row r="587" ht="32" customHeight="1">
      <x:c r="A587" s="20" t="str">
        <x:v> ZN STAIN </x:v>
      </x:c>
      <x:c r="B587" s="2" t="str">
        <x:v> ZNS127 </x:v>
      </x:c>
      <x:c r="C587" s="21" t="n">
        <x:v>2614</x:v>
      </x:c>
      <x:c r="D587" s="2" t="str">
        <x:v> TB Bench </x:v>
      </x:c>
      <x:c r="E587" s="2" t="n">
        <x:v>581</x:v>
      </x:c>
    </x:row>
  </x:sheetData>
  <x:mergeCells>
    <x:mergeCell ref="A4:E4"/>
    <x:mergeCell ref="A5:E5"/>
  </x:mergeCells>
  <x:pageMargins left="0.7" right="0.7" top="0.75" bottom="0.75" header="0.3" footer="0.3"/>
</x:worksheet>
</file>